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92427c04641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c1b8466bbbe94b4b"/>
    <x:sheet xmlns:r="http://schemas.openxmlformats.org/officeDocument/2006/relationships" name="Parametros" sheetId="2" r:id="R801c6b1cd3f044f0"/>
    <x:sheet xmlns:r="http://schemas.openxmlformats.org/officeDocument/2006/relationships" name="Maestro Nomina" sheetId="3" r:id="R4e6c388060ae4866"/>
    <x:sheet xmlns:r="http://schemas.openxmlformats.org/officeDocument/2006/relationships" name="Novedades Mensuales" sheetId="4" r:id="R615112e2da394e94"/>
    <x:sheet xmlns:r="http://schemas.openxmlformats.org/officeDocument/2006/relationships" name="Inversiones" sheetId="6" r:id="R296094ca438d47cb"/>
    <x:sheet xmlns:r="http://schemas.openxmlformats.org/officeDocument/2006/relationships" name="Guia de Cargue" sheetId="8" r:id="R80e4b4df653340b6"/>
    <x:sheet xmlns:r="http://schemas.openxmlformats.org/officeDocument/2006/relationships" name="Gastos por Punto" sheetId="12" r:id="R8cfd1bead12c413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9">
    <x:numFmt numFmtId="200" formatCode="$#,##0;[Red]($#,##0);-"/>
    <x:numFmt numFmtId="201" formatCode="0.0%"/>
    <x:numFmt numFmtId="202" formatCode="mmm-yy"/>
    <x:numFmt numFmtId="203" formatCode="dd-mmm-yy"/>
    <x:numFmt numFmtId="204" formatCode="0.0"/>
    <x:numFmt numFmtId="205" formatCode="0.000%"/>
    <x:numFmt numFmtId="206" formatCode="$#,##0"/>
    <x:numFmt numFmtId="207" formatCode="@"/>
    <x:numFmt numFmtId="208" formatCode="#,##0;[Red](#,##0);-"/>
  </x:numFmts>
  <x:fonts count="30">
    <x:font>
      <x:sz val="11"/>
      <x:name val="Carlito"/>
    </x:font>
    <x:font>
      <x:b/>
      <x:sz val="15"/>
      <x:color rgb="FF15324A"/>
      <x:name val="Arial"/>
    </x:font>
    <x:font>
      <x:b/>
      <x:sz val="10"/>
      <x:color rgb="FFFFFFFF"/>
      <x:name val="Arial"/>
    </x:font>
    <x:font>
      <x:b/>
      <x:sz val="10"/>
      <x:color rgb="FF24313A"/>
      <x:name val="Arial"/>
    </x:font>
    <x:font>
      <x:sz val="10"/>
      <x:color rgb="FF24313A"/>
      <x:name val="Arial"/>
    </x:font>
    <x:font>
      <x:b/>
      <x:sz val="10"/>
      <x:color rgb="FF15324A"/>
      <x:name val="Arial"/>
    </x:font>
    <x:font>
      <x:sz val="10"/>
      <x:name val="Arial"/>
    </x:font>
    <x:font>
      <x:sz val="10"/>
      <x:color rgb="FF1F2937"/>
      <x:name val="Arial"/>
    </x:font>
    <x:font>
      <x:sz val="10"/>
      <x:color rgb="FF0070C0"/>
      <x:name val="Arial"/>
    </x:font>
    <x:font>
      <x:sz val="9"/>
      <x:color rgb="FF000000"/>
      <x:name val="Arial"/>
    </x:font>
    <x:font>
      <x:b/>
      <x:sz val="9"/>
      <x:color rgb="FF000000"/>
      <x:name val="Arial"/>
    </x:font>
    <x:font>
      <x:i/>
      <x:sz val="9"/>
      <x:color rgb="FF5B6573"/>
      <x:name val="Arial"/>
    </x:font>
    <x:font>
      <x:sz val="10"/>
      <x:color rgb="FF1F2937"/>
      <x:name val="Arial"/>
    </x:font>
    <x:font>
      <x:b/>
      <x:sz val="10"/>
      <x:color rgb="FF102F50"/>
      <x:name val="Arial"/>
    </x:font>
    <x:font>
      <x:sz val="10"/>
      <x:color rgb="FF008000"/>
      <x:name val="Arial"/>
    </x:font>
    <x:font>
      <x:b/>
      <x:sz val="10"/>
      <x:color rgb="FF008000"/>
      <x:name val="Arial"/>
    </x:font>
    <x:font>
      <x:sz val="9"/>
      <x:color rgb="FF5B6573"/>
      <x:name val="Arial"/>
    </x:font>
    <x:font>
      <x:sz val="10"/>
      <x:color rgb="FF374151"/>
      <x:name val="Arial"/>
    </x:font>
    <x:font>
      <x:b/>
      <x:sz val="11"/>
      <x:color rgb="FFFFFFFF"/>
      <x:name val="Arial"/>
    </x:font>
    <x:font>
      <x:b/>
      <x:sz val="11"/>
      <x:color rgb="FF102F50"/>
      <x:name val="Arial"/>
    </x:font>
    <x:font>
      <x:b/>
      <x:sz val="9"/>
      <x:color rgb="FFFFFFFF"/>
      <x:name val="Arial"/>
    </x:font>
    <x:font>
      <x:sz val="9"/>
      <x:color rgb="FF0070C0"/>
      <x:name val="Arial"/>
    </x:font>
    <x:font>
      <x:b/>
      <x:sz val="14"/>
      <x:color rgb="FF102F50"/>
      <x:name val="Arial"/>
    </x:font>
    <x:font>
      <x:i/>
      <x:sz val="9"/>
      <x:color rgb="FF5F6B7A"/>
      <x:name val="Arial"/>
    </x:font>
    <x:font>
      <x:sz val="9"/>
      <x:color rgb="FF374151"/>
      <x:name val="Arial"/>
    </x:font>
    <x:font>
      <x:b/>
      <x:sz val="9"/>
      <x:color rgb="FF374151"/>
      <x:name val="Arial"/>
    </x:font>
    <x:font>
      <x:i/>
      <x:sz val="9"/>
      <x:color rgb="FF9A3412"/>
      <x:name val="Arial"/>
    </x:font>
    <x:font>
      <x:b/>
      <x:sz val="9"/>
      <x:color rgb="FF102F50"/>
      <x:name val="Arial"/>
    </x:font>
    <x:font>
      <x:b/>
      <x:sz val="8"/>
      <x:color rgb="FFFFFFFF"/>
      <x:name val="Arial"/>
    </x:font>
    <x:font>
      <x:i/>
      <x:sz val="8"/>
      <x:color rgb="FF415466"/>
      <x:name val="Arial"/>
    </x:font>
  </x:fonts>
  <x:fills count="25">
    <x:fill>
      <x:patternFill patternType="none"/>
    </x:fill>
    <x:fill>
      <x:patternFill patternType="gray125"/>
    </x:fill>
    <x:fill>
      <x:patternFill patternType="solid">
        <x:fgColor rgb="FF15324A"/>
      </x:patternFill>
    </x:fill>
    <x:fill>
      <x:patternFill patternType="solid">
        <x:fgColor rgb="FFFFF1C7"/>
      </x:patternFill>
    </x:fill>
    <x:fill>
      <x:patternFill patternType="solid">
        <x:fgColor rgb="FF1F5A7A"/>
      </x:patternFill>
    </x:fill>
    <x:fill>
      <x:patternFill patternType="solid">
        <x:fgColor rgb="FFF3F5F7"/>
      </x:patternFill>
    </x:fill>
    <x:fill>
      <x:patternFill patternType="solid">
        <x:fgColor rgb="FFDDEFE5"/>
      </x:patternFill>
    </x:fill>
    <x:fill>
      <x:patternFill patternType="solid">
        <x:fgColor rgb="FFDCEAF2"/>
      </x:patternFill>
    </x:fill>
    <x:fill>
      <x:patternFill patternType="solid">
        <x:fgColor rgb="FFFFF2CC"/>
      </x:patternFill>
    </x:fill>
    <x:fill>
      <x:patternFill patternType="solid">
        <x:fgColor rgb="FF102F50"/>
      </x:patternFill>
    </x:fill>
    <x:fill>
      <x:patternFill patternType="solid">
        <x:fgColor rgb="FF102F50"/>
      </x:patternFill>
    </x:fill>
    <x:fill>
      <x:patternFill patternType="solid">
        <x:fgColor rgb="FFEAF2F8"/>
      </x:patternFill>
    </x:fill>
    <x:fill>
      <x:patternFill patternType="solid">
        <x:fgColor rgb="FFFFF2CC"/>
      </x:patternFill>
    </x:fill>
    <x:fill>
      <x:patternFill patternType="solid">
        <x:fgColor rgb="FF102F50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EAF2F8"/>
      </x:patternFill>
    </x:fill>
    <x:fill>
      <x:patternFill patternType="solid">
        <x:fgColor rgb="FFE8F5EE"/>
      </x:patternFill>
    </x:fill>
    <x:fill>
      <x:patternFill patternType="solid">
        <x:fgColor rgb="FF102F50"/>
      </x:patternFill>
    </x:fill>
    <x:fill>
      <x:patternFill patternType="solid">
        <x:fgColor rgb="FFD9EAF7"/>
      </x:patternFill>
    </x:fill>
    <x:fill>
      <x:patternFill patternType="solid">
        <x:fgColor rgb="FFFFF2CC"/>
      </x:patternFill>
    </x:fill>
    <x:fill>
      <x:patternFill patternType="solid">
        <x:fgColor rgb="FFD9EAF7"/>
      </x:patternFill>
    </x:fill>
    <x:fill>
      <x:patternFill patternType="solid">
        <x:fgColor rgb="FF102F50"/>
      </x:patternFill>
    </x:fill>
    <x:fill>
      <x:patternFill patternType="solid">
        <x:fgColor rgb="FFEAF2F8"/>
      </x:patternFill>
    </x:fill>
    <x:fill>
      <x:patternFill patternType="solid">
        <x:fgColor rgb="FFFFF2CC"/>
      </x:patternFill>
    </x:fill>
  </x:fills>
  <x:borders count="13">
    <x:border/>
    <x:border>
      <x:right style="thin">
        <x:color rgb="FFFFFFFF"/>
      </x:right>
    </x:border>
    <x:border>
      <x:left style="thin">
        <x:color rgb="FFFFFFFF"/>
      </x:left>
    </x:border>
    <x:border>
      <x:left style="thin">
        <x:color rgb="FFFFFFFF"/>
      </x:left>
      <x:right style="thin">
        <x:color rgb="FFFFFFFF"/>
      </x:right>
    </x:border>
    <x:border>
      <x:right style="thin">
        <x:color rgb="FFE5E7EB"/>
      </x:right>
      <x:bottom style="thin">
        <x:color rgb="FFE5E7EB"/>
      </x:bottom>
    </x:border>
    <x:border>
      <x:left style="thin">
        <x:color rgb="FFE5E7EB"/>
      </x:left>
      <x:bottom style="thin">
        <x:color rgb="FFE5E7EB"/>
      </x:bottom>
    </x:border>
    <x:border>
      <x:right style="thin">
        <x:color rgb="FFE5E7EB"/>
      </x:right>
      <x:top style="thin">
        <x:color rgb="FFE5E7EB"/>
      </x:top>
      <x:bottom style="thin">
        <x:color rgb="FFE5E7EB"/>
      </x:bottom>
    </x:border>
    <x:border>
      <x:left style="thin">
        <x:color rgb="FFE5E7EB"/>
      </x:left>
      <x:top style="thin">
        <x:color rgb="FFE5E7EB"/>
      </x:top>
      <x:bottom style="thin">
        <x:color rgb="FFE5E7EB"/>
      </x:bottom>
    </x:border>
    <x:border>
      <x:right style="thin">
        <x:color rgb="FFE5E7EB"/>
      </x:right>
      <x:top style="thin">
        <x:color rgb="FFE5E7EB"/>
      </x:top>
    </x:border>
    <x:border>
      <x:left style="thin">
        <x:color rgb="FFE5E7EB"/>
      </x:left>
      <x:top style="thin">
        <x:color rgb="FFE5E7EB"/>
      </x:top>
    </x:border>
    <x:border>
      <x:left style="thin">
        <x:color rgb="FF9CA3AF"/>
      </x:left>
      <x:right style="thin">
        <x:color rgb="FFE5E7EB"/>
      </x:right>
      <x:top style="thin">
        <x:color rgb="FF9CA3AF"/>
      </x:top>
      <x:bottom style="thin">
        <x:color rgb="FF9CA3AF"/>
      </x:bottom>
    </x:border>
    <x:border>
      <x:left style="thin">
        <x:color rgb="FFE5E7EB"/>
      </x:left>
      <x:right style="thin">
        <x:color rgb="FF9CA3AF"/>
      </x:right>
      <x:top style="thin">
        <x:color rgb="FF9CA3AF"/>
      </x:top>
      <x:bottom style="thin">
        <x:color rgb="FF9CA3AF"/>
      </x:bottom>
    </x:border>
    <x:border>
      <x:bottom style="double">
        <x:color rgb="FF102F50"/>
      </x:bottom>
    </x:border>
  </x:borders>
  <x:cellStyleXfs count="1">
    <x:xf numFmtId="0" fontId="0" fillId="0" borderId="0"/>
  </x:cellStyleXfs>
  <x:cellXfs count="216">
    <x:xf numFmtId="0" fontId="0" fillId="0" borderId="0" xfId="0"/>
    <x:xf numFmtId="0" fontId="1" fillId="0" borderId="0" xfId="0" applyNumberFormat="1" applyFont="1" applyFill="1" applyBorder="1"/>
    <x:xf numFmtId="0" fontId="0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2" fillId="2" borderId="2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3" fillId="2" borderId="1" xfId="0" applyNumberFormat="1" applyFont="1" applyFill="1" applyBorder="1" applyAlignment="1">
      <x:alignment horizontal="center" vertical="center" wrapText="1"/>
    </x:xf>
    <x:xf numFmtId="0" fontId="3" fillId="2" borderId="2" xfId="0" applyNumberFormat="1" applyFont="1" applyFill="1" applyBorder="1" applyAlignment="1">
      <x:alignment horizontal="center" vertical="center" wrapText="1"/>
    </x:xf>
    <x:xf numFmtId="200" fontId="4" fillId="3" borderId="0" xfId="0" applyNumberFormat="1" applyFont="1" applyFill="1" applyBorder="1"/>
    <x:xf numFmtId="0" fontId="4" fillId="3" borderId="0" xfId="0" applyNumberFormat="1" applyFont="1" applyFill="1" applyBorder="1"/>
    <x:xf numFmtId="201" fontId="4" fillId="3" borderId="0" xfId="0" applyNumberFormat="1" applyFont="1" applyFill="1" applyBorder="1"/>
    <x:xf numFmtId="0" fontId="3" fillId="4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2" fillId="2" borderId="3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201" fontId="0" fillId="5" borderId="0" xfId="0" applyNumberFormat="1" applyFont="1" applyFill="1" applyBorder="1"/>
    <x:xf numFmtId="202" fontId="0" fillId="3" borderId="0" xfId="0" applyNumberFormat="1" applyFont="1" applyFill="1" applyBorder="1"/>
    <x:xf numFmtId="203" fontId="0" fillId="3" borderId="0" xfId="0" applyNumberFormat="1" applyFont="1" applyFill="1" applyBorder="1"/>
    <x:xf numFmtId="0" fontId="3" fillId="2" borderId="3" xfId="0" applyNumberFormat="1" applyFont="1" applyFill="1" applyBorder="1" applyAlignment="1">
      <x:alignment horizontal="center" vertical="center" wrapText="1"/>
    </x:xf>
    <x:xf numFmtId="202" fontId="4" fillId="3" borderId="0" xfId="0" applyNumberFormat="1" applyFont="1" applyFill="1" applyBorder="1"/>
    <x:xf numFmtId="203" fontId="4" fillId="3" borderId="0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202" fontId="0" fillId="0" borderId="0" xfId="0" applyNumberFormat="1" applyFont="1" applyFill="1" applyBorder="1"/>
    <x:xf numFmtId="200" fontId="0" fillId="0" borderId="0" xfId="0" applyNumberFormat="1" applyFont="1" applyFill="1" applyBorder="1"/>
    <x:xf numFmtId="200" fontId="5" fillId="6" borderId="0" xfId="0" applyNumberFormat="1" applyFont="1" applyFill="1" applyBorder="1"/>
    <x:xf numFmtId="204" fontId="0" fillId="0" borderId="0" xfId="0" applyNumberFormat="1" applyFont="1" applyFill="1" applyBorder="1"/>
    <x:xf numFmtId="0" fontId="0" fillId="7" borderId="0" xfId="0" applyNumberFormat="1" applyFont="1" applyFill="1" applyBorder="1"/>
    <x:xf numFmtId="200" fontId="0" fillId="7" borderId="0" xfId="0" applyNumberFormat="1" applyFont="1" applyFill="1" applyBorder="1"/>
    <x:xf numFmtId="200" fontId="0" fillId="6" borderId="0" xfId="0" applyNumberFormat="1" applyFont="1" applyFill="1" applyBorder="1"/>
    <x:xf numFmtId="0" fontId="5" fillId="7" borderId="0" xfId="0" applyNumberFormat="1" applyFont="1" applyFill="1" applyBorder="1"/>
    <x:xf numFmtId="200" fontId="5" fillId="7" borderId="0" xfId="0" applyNumberFormat="1" applyFont="1" applyFill="1" applyBorder="1"/>
    <x:xf numFmtId="204" fontId="4" fillId="0" borderId="0" xfId="0" applyNumberFormat="1" applyFont="1" applyFill="1" applyBorder="1"/>
    <x:xf numFmtId="200" fontId="4" fillId="0" borderId="0" xfId="0" applyNumberFormat="1" applyFont="1" applyFill="1" applyBorder="1"/>
    <x:xf numFmtId="0" fontId="3" fillId="7" borderId="0" xfId="0" applyNumberFormat="1" applyFont="1" applyFill="1" applyBorder="1"/>
    <x:xf numFmtId="200" fontId="3" fillId="7" borderId="0" xfId="0" applyNumberFormat="1" applyFont="1" applyFill="1" applyBorder="1"/>
    <x:xf numFmtId="0" fontId="3" fillId="6" borderId="0" xfId="0" applyNumberFormat="1" applyFont="1" applyFill="1" applyBorder="1"/>
    <x:xf numFmtId="200" fontId="3" fillId="6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4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200" fontId="3" fillId="7" borderId="0" xfId="0" applyNumberFormat="1" applyFont="1" applyFill="1" applyBorder="1" applyAlignment="1">
      <x:alignment vertical="center"/>
    </x:xf>
    <x:xf numFmtId="0" fontId="3" fillId="6" borderId="0" xfId="0" applyNumberFormat="1" applyFont="1" applyFill="1" applyBorder="1" applyAlignment="1">
      <x:alignment vertical="center"/>
    </x:xf>
    <x:xf numFmtId="200" fontId="3" fillId="6" borderId="0" xfId="0" applyNumberFormat="1" applyFont="1" applyFill="1" applyBorder="1" applyAlignment="1">
      <x:alignment vertical="center"/>
    </x:xf>
    <x:xf numFmtId="0" fontId="2" fillId="4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200" fontId="0" fillId="3" borderId="0" xfId="0" applyNumberFormat="1" applyFont="1" applyFill="1" applyBorder="1" applyAlignment="1">
      <x:alignment vertical="center"/>
    </x:xf>
    <x:xf numFmtId="201" fontId="0" fillId="3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vertical="center"/>
    </x:xf>
    <x:xf numFmtId="200" fontId="0" fillId="5" borderId="0" xfId="0" applyNumberFormat="1" applyFont="1" applyFill="1" applyBorder="1" applyAlignment="1">
      <x:alignment vertical="center"/>
    </x:xf>
    <x:xf numFmtId="201" fontId="0" fillId="5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2" fontId="4" fillId="3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203" fontId="0" fillId="3" borderId="0" xfId="0" applyNumberFormat="1" applyFont="1" applyFill="1" applyBorder="1" applyAlignment="1">
      <x:alignment vertical="center"/>
    </x:xf>
    <x:xf numFmtId="202" fontId="0" fillId="3" borderId="0" xfId="0" applyNumberFormat="1" applyFont="1" applyFill="1" applyBorder="1" applyAlignment="1">
      <x:alignment vertical="center"/>
    </x:xf>
    <x:xf numFmtId="202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200" fontId="5" fillId="6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7" fillId="0" borderId="0" xfId="0" applyNumberFormat="1" applyFont="1" applyFill="1" applyBorder="1"/>
    <x:xf numFmtId="0" fontId="6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0" borderId="0" xfId="0" applyNumberFormat="1" applyFont="1" applyFill="1" applyBorder="1"/>
    <x:xf numFmtId="205" fontId="8" fillId="8" borderId="0" xfId="0" applyNumberFormat="1" applyFont="1" applyFill="1" applyBorder="1"/>
    <x:xf numFmtId="206" fontId="8" fillId="8" borderId="0" xfId="0" applyNumberFormat="1" applyFont="1" applyFill="1" applyBorder="1"/>
    <x:xf numFmtId="204" fontId="8" fillId="8" borderId="0" xfId="0" applyNumberFormat="1" applyFont="1" applyFill="1" applyBorder="1"/>
    <x:xf numFmtId="201" fontId="8" fillId="0" borderId="0" xfId="0" applyNumberFormat="1" applyFont="1" applyFill="1" applyBorder="1"/>
    <x:xf numFmtId="0" fontId="7" fillId="0" borderId="4" xfId="0" applyNumberFormat="1" applyFont="1" applyFill="1" applyBorder="1"/>
    <x:xf numFmtId="205" fontId="8" fillId="8" borderId="5" xfId="0" applyNumberFormat="1" applyFont="1" applyFill="1" applyBorder="1"/>
    <x:xf numFmtId="0" fontId="7" fillId="0" borderId="6" xfId="0" applyNumberFormat="1" applyFont="1" applyFill="1" applyBorder="1"/>
    <x:xf numFmtId="206" fontId="8" fillId="8" borderId="7" xfId="0" applyNumberFormat="1" applyFont="1" applyFill="1" applyBorder="1"/>
    <x:xf numFmtId="204" fontId="8" fillId="8" borderId="7" xfId="0" applyNumberFormat="1" applyFont="1" applyFill="1" applyBorder="1"/>
    <x:xf numFmtId="0" fontId="7" fillId="0" borderId="8" xfId="0" applyNumberFormat="1" applyFont="1" applyFill="1" applyBorder="1"/>
    <x:xf numFmtId="201" fontId="8" fillId="0" borderId="9" xfId="0" applyNumberFormat="1" applyFont="1" applyFill="1" applyBorder="1"/>
    <x:xf numFmtId="0" fontId="7" fillId="0" borderId="10" xfId="0" applyNumberFormat="1" applyFont="1" applyFill="1" applyBorder="1"/>
    <x:xf numFmtId="201" fontId="8" fillId="0" borderId="11" xfId="0" applyNumberFormat="1" applyFont="1" applyFill="1" applyBorder="1"/>
    <x:xf numFmtId="206" fontId="0" fillId="0" borderId="0" xfId="0" applyNumberFormat="1" applyFont="1" applyFill="1" applyBorder="1"/>
    <x:xf numFmtId="206" fontId="9" fillId="0" borderId="0" xfId="0" applyNumberFormat="1" applyFont="1" applyFill="1" applyBorder="1"/>
    <x:xf numFmtId="205" fontId="0" fillId="3" borderId="0" xfId="0" applyNumberFormat="1" applyFont="1" applyFill="1" applyBorder="1" applyAlignment="1">
      <x:alignment vertical="center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2" fillId="9" borderId="0" xfId="0" applyNumberFormat="1" applyFont="1" applyFill="1" applyBorder="1" applyAlignment="1">
      <x:alignment horizontal="center" wrapText="1"/>
    </x:xf>
    <x:xf numFmtId="0" fontId="2" fillId="9" borderId="0" xfId="0" applyNumberFormat="1" applyFont="1" applyFill="1" applyBorder="1" applyAlignment="1">
      <x:alignment horizontal="center" vertical="center" wrapText="1"/>
    </x:xf>
    <x:xf numFmtId="206" fontId="10" fillId="0" borderId="0" xfId="0" applyNumberFormat="1" applyFont="1" applyFill="1" applyBorder="1"/>
    <x:xf numFmtId="0" fontId="11" fillId="0" borderId="0" xfId="0" applyNumberFormat="1" applyFont="1" applyFill="1" applyBorder="1" applyAlignment="1">
      <x:alignment vertical="center" wrapText="1"/>
    </x:xf>
    <x:xf numFmtId="0" fontId="11" fillId="0" borderId="0" xfId="0" applyNumberFormat="1" applyFont="1" applyFill="1" applyBorder="1" applyAlignment="1">
      <x:alignment vertical="center"/>
    </x:xf>
    <x:xf numFmtId="0" fontId="11" fillId="0" borderId="0" xfId="0" applyNumberFormat="1" applyFont="1" applyFill="1" applyBorder="1"/>
    <x:xf numFmtId="206" fontId="4" fillId="0" borderId="0" xfId="0" applyNumberFormat="1" applyFont="1" applyFill="1" applyBorder="1" applyAlignment="1">
      <x:alignment vertical="center"/>
    </x:xf>
    <x:xf numFmtId="207" fontId="4" fillId="0" borderId="0" xfId="0" applyNumberFormat="1" applyFont="1" applyFill="1" applyBorder="1" applyAlignment="1">
      <x:alignment vertical="center"/>
    </x:xf>
    <x:xf numFmtId="207" fontId="12" fillId="0" borderId="0" xfId="0" applyNumberFormat="1" applyFont="1" applyFill="1" applyBorder="1" applyAlignment="1">
      <x:alignment vertical="center"/>
    </x:xf>
    <x:xf numFmtId="206" fontId="12" fillId="0" borderId="0" xfId="0" applyNumberFormat="1" applyFont="1" applyFill="1" applyBorder="1" applyAlignment="1">
      <x:alignment vertical="center"/>
    </x:xf>
    <x:xf numFmtId="207" fontId="13" fillId="0" borderId="0" xfId="0" applyNumberFormat="1" applyFont="1" applyFill="1" applyBorder="1" applyAlignment="1">
      <x:alignment vertical="center"/>
    </x:xf>
    <x:xf numFmtId="206" fontId="13" fillId="0" borderId="0" xfId="0" applyNumberFormat="1" applyFont="1" applyFill="1" applyBorder="1" applyAlignment="1">
      <x:alignment vertical="center"/>
    </x:xf>
    <x:xf numFmtId="207" fontId="13" fillId="0" borderId="12" xfId="0" applyNumberFormat="1" applyFont="1" applyFill="1" applyBorder="1" applyAlignment="1">
      <x:alignment vertical="center"/>
    </x:xf>
    <x:xf numFmtId="206" fontId="13" fillId="0" borderId="12" xfId="0" applyNumberFormat="1" applyFont="1" applyFill="1" applyBorder="1" applyAlignment="1">
      <x:alignment vertical="center"/>
    </x:xf>
    <x:xf numFmtId="206" fontId="14" fillId="0" borderId="0" xfId="0" applyNumberFormat="1" applyFont="1" applyFill="1" applyBorder="1" applyAlignment="1">
      <x:alignment vertical="center"/>
    </x:xf>
    <x:xf numFmtId="206" fontId="15" fillId="0" borderId="12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 applyAlignment="1">
      <x:alignment vertical="center" wrapText="1"/>
    </x:xf>
    <x:xf numFmtId="0" fontId="16" fillId="0" borderId="0" xfId="0" applyNumberFormat="1" applyFont="1" applyFill="1" applyBorder="1" applyAlignment="1">
      <x:alignment vertical="center"/>
    </x:xf>
    <x:xf numFmtId="0" fontId="16" fillId="0" borderId="0" xfId="0" applyNumberFormat="1" applyFont="1" applyFill="1" applyBorder="1"/>
    <x:xf numFmtId="206" fontId="16" fillId="0" borderId="0" xfId="0" applyNumberFormat="1" applyFont="1" applyFill="1" applyBorder="1"/>
    <x:xf numFmtId="0" fontId="13" fillId="0" borderId="0" xfId="0" applyNumberFormat="1" applyFont="1" applyFill="1" applyBorder="1"/>
    <x:xf numFmtId="0" fontId="17" fillId="0" borderId="0" xfId="0" applyNumberFormat="1" applyFont="1" applyFill="1" applyBorder="1"/>
    <x:xf numFmtId="0" fontId="17" fillId="0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2" fillId="10" borderId="0" xfId="0" applyNumberFormat="1" applyFont="1" applyFill="1" applyBorder="1"/>
    <x:xf numFmtId="0" fontId="2" fillId="10" borderId="0" xfId="0" applyNumberFormat="1" applyFont="1" applyFill="1" applyBorder="1" applyAlignment="1">
      <x:alignment horizontal="center"/>
    </x:xf>
    <x:xf numFmtId="206" fontId="0" fillId="3" borderId="0" xfId="0" applyNumberFormat="1" applyFont="1" applyFill="1" applyBorder="1" applyAlignment="1">
      <x:alignment vertical="center"/>
    </x:xf>
    <x:xf numFmtId="202" fontId="0" fillId="11" borderId="0" xfId="0" applyNumberFormat="1" applyFont="1" applyFill="1" applyBorder="1" applyAlignment="1">
      <x:alignment vertical="center"/>
    </x:xf>
    <x:xf numFmtId="206" fontId="0" fillId="11" borderId="0" xfId="0" applyNumberFormat="1" applyFont="1" applyFill="1" applyBorder="1" applyAlignment="1">
      <x:alignment vertical="center"/>
    </x:xf>
    <x:xf numFmtId="203" fontId="0" fillId="12" borderId="0" xfId="0" applyNumberFormat="1" applyFont="1" applyFill="1" applyBorder="1" applyAlignment="1">
      <x:alignment vertical="center"/>
    </x:xf>
    <x:xf numFmtId="0" fontId="0" fillId="12" borderId="0" xfId="0" applyNumberFormat="1" applyFont="1" applyFill="1" applyBorder="1" applyAlignment="1">
      <x:alignment vertical="center"/>
    </x:xf>
    <x:xf numFmtId="206" fontId="0" fillId="12" borderId="0" xfId="0" applyNumberFormat="1" applyFont="1" applyFill="1" applyBorder="1" applyAlignment="1">
      <x:alignment vertical="center"/>
    </x:xf>
    <x:xf numFmtId="0" fontId="18" fillId="10" borderId="0" xfId="0" applyNumberFormat="1" applyFont="1" applyFill="1" applyBorder="1"/>
    <x:xf numFmtId="0" fontId="0" fillId="13" borderId="0" xfId="0" applyNumberFormat="1" applyFont="1" applyFill="1" applyBorder="1"/>
    <x:xf numFmtId="0" fontId="2" fillId="13" borderId="0" xfId="0" applyNumberFormat="1" applyFont="1" applyFill="1" applyBorder="1"/>
    <x:xf numFmtId="0" fontId="2" fillId="13" borderId="0" xfId="0" applyNumberFormat="1" applyFont="1" applyFill="1" applyBorder="1" applyAlignment="1">
      <x:alignment wrapText="1"/>
    </x:xf>
    <x:xf numFmtId="0" fontId="2" fillId="13" borderId="0" xfId="0" applyNumberFormat="1" applyFont="1" applyFill="1" applyBorder="1" applyAlignment="1">
      <x:alignment horizontal="center" wrapText="1"/>
    </x:xf>
    <x:xf numFmtId="0" fontId="2" fillId="13" borderId="0" xfId="0" applyNumberFormat="1" applyFont="1" applyFill="1" applyBorder="1" applyAlignment="1">
      <x:alignment horizontal="center" vertical="center" wrapText="1"/>
    </x:xf>
    <x:xf numFmtId="0" fontId="7" fillId="14" borderId="0" xfId="0" applyNumberFormat="1" applyFont="1" applyFill="1" applyBorder="1"/>
    <x:xf numFmtId="201" fontId="7" fillId="14" borderId="0" xfId="0" applyNumberFormat="1" applyFont="1" applyFill="1" applyBorder="1"/>
    <x:xf numFmtId="201" fontId="7" fillId="0" borderId="0" xfId="0" applyNumberFormat="1" applyFont="1" applyFill="1" applyBorder="1"/>
    <x:xf numFmtId="0" fontId="0" fillId="15" borderId="0" xfId="0" applyNumberFormat="1" applyFont="1" applyFill="1" applyBorder="1"/>
    <x:xf numFmtId="0" fontId="19" fillId="15" borderId="0" xfId="0" applyNumberFormat="1" applyFont="1" applyFill="1" applyBorder="1"/>
    <x:xf numFmtId="0" fontId="20" fillId="13" borderId="0" xfId="0" applyNumberFormat="1" applyFont="1" applyFill="1" applyBorder="1"/>
    <x:xf numFmtId="0" fontId="20" fillId="13" borderId="0" xfId="0" applyNumberFormat="1" applyFont="1" applyFill="1" applyBorder="1" applyAlignment="1">
      <x:alignment wrapText="1"/>
    </x:xf>
    <x:xf numFmtId="0" fontId="20" fillId="13" borderId="0" xfId="0" applyNumberFormat="1" applyFont="1" applyFill="1" applyBorder="1" applyAlignment="1">
      <x:alignment horizontal="center" wrapText="1"/>
    </x:xf>
    <x:xf numFmtId="0" fontId="20" fillId="13" borderId="0" xfId="0" applyNumberFormat="1" applyFont="1" applyFill="1" applyBorder="1" applyAlignment="1">
      <x:alignment horizontal="center" vertical="center" wrapText="1"/>
    </x:xf>
    <x:xf numFmtId="201" fontId="0" fillId="0" borderId="0" xfId="0" applyNumberFormat="1" applyFont="1" applyFill="1" applyBorder="1"/>
    <x:xf numFmtId="201" fontId="0" fillId="16" borderId="0" xfId="0" applyNumberFormat="1" applyFont="1" applyFill="1" applyBorder="1"/>
    <x:xf numFmtId="201" fontId="0" fillId="17" borderId="0" xfId="0" applyNumberFormat="1" applyFont="1" applyFill="1" applyBorder="1"/>
    <x:xf numFmtId="206" fontId="0" fillId="17" borderId="0" xfId="0" applyNumberFormat="1" applyFont="1" applyFill="1" applyBorder="1"/>
    <x:xf numFmtId="0" fontId="0" fillId="14" borderId="0" xfId="0" applyNumberFormat="1" applyFont="1" applyFill="1" applyBorder="1"/>
    <x:xf numFmtId="0" fontId="21" fillId="14" borderId="0" xfId="0" applyNumberFormat="1" applyFont="1" applyFill="1" applyBorder="1"/>
    <x:xf numFmtId="0" fontId="18" fillId="13" borderId="0" xfId="0" applyNumberFormat="1" applyFont="1" applyFill="1" applyBorder="1"/>
    <x:xf numFmtId="0" fontId="22" fillId="0" borderId="0" xfId="0" applyNumberFormat="1" applyFont="1" applyFill="1" applyBorder="1"/>
    <x:xf numFmtId="0" fontId="23" fillId="0" borderId="0" xfId="0" applyNumberFormat="1" applyFont="1" applyFill="1" applyBorder="1"/>
    <x:xf numFmtId="0" fontId="0" fillId="18" borderId="0" xfId="0" applyNumberFormat="1" applyFont="1" applyFill="1" applyBorder="1"/>
    <x:xf numFmtId="0" fontId="20" fillId="18" borderId="0" xfId="0" applyNumberFormat="1" applyFont="1" applyFill="1" applyBorder="1"/>
    <x:xf numFmtId="0" fontId="20" fillId="18" borderId="0" xfId="0" applyNumberFormat="1" applyFont="1" applyFill="1" applyBorder="1" applyAlignment="1">
      <x:alignment wrapText="1"/>
    </x:xf>
    <x:xf numFmtId="0" fontId="20" fillId="18" borderId="0" xfId="0" applyNumberFormat="1" applyFont="1" applyFill="1" applyBorder="1" applyAlignment="1">
      <x:alignment horizontal="center" wrapText="1"/>
    </x:xf>
    <x:xf numFmtId="0" fontId="20" fillId="18" borderId="0" xfId="0" applyNumberFormat="1" applyFont="1" applyFill="1" applyBorder="1" applyAlignment="1">
      <x:alignment horizontal="center" vertical="center" wrapText="1"/>
    </x:xf>
    <x:xf numFmtId="0" fontId="24" fillId="0" borderId="0" xfId="0" applyNumberFormat="1" applyFont="1" applyFill="1" applyBorder="1"/>
    <x:xf numFmtId="0" fontId="25" fillId="18" borderId="0" xfId="0" applyNumberFormat="1" applyFont="1" applyFill="1" applyBorder="1" applyAlignment="1">
      <x:alignment horizontal="center" vertical="center" wrapText="1"/>
    </x:xf>
    <x:xf numFmtId="208" fontId="24" fillId="0" borderId="0" xfId="0" applyNumberFormat="1" applyFont="1" applyFill="1" applyBorder="1"/>
    <x:xf numFmtId="208" fontId="25" fillId="18" borderId="0" xfId="0" applyNumberFormat="1" applyFont="1" applyFill="1" applyBorder="1" applyAlignment="1">
      <x:alignment horizontal="center" vertical="center" wrapText="1"/>
    </x:xf>
    <x:xf numFmtId="0" fontId="26" fillId="0" borderId="0" xfId="0" applyNumberFormat="1" applyFont="1" applyFill="1" applyBorder="1"/>
    <x:xf numFmtId="0" fontId="0" fillId="19" borderId="0" xfId="0" applyNumberFormat="1" applyFont="1" applyFill="1" applyBorder="1"/>
    <x:xf numFmtId="0" fontId="27" fillId="19" borderId="0" xfId="0" applyNumberFormat="1" applyFont="1" applyFill="1" applyBorder="1"/>
    <x:xf numFmtId="0" fontId="27" fillId="19" borderId="0" xfId="0" applyNumberFormat="1" applyFont="1" applyFill="1" applyBorder="1" applyAlignment="1">
      <x:alignment horizontal="center"/>
    </x:xf>
    <x:xf numFmtId="0" fontId="27" fillId="19" borderId="0" xfId="0" applyNumberFormat="1" applyFont="1" applyFill="1" applyBorder="1" applyAlignment="1">
      <x:alignment horizontal="center" vertical="center"/>
    </x:xf>
    <x:xf numFmtId="0" fontId="28" fillId="18" borderId="0" xfId="0" applyNumberFormat="1" applyFont="1" applyFill="1" applyBorder="1"/>
    <x:xf numFmtId="0" fontId="28" fillId="18" borderId="0" xfId="0" applyNumberFormat="1" applyFont="1" applyFill="1" applyBorder="1" applyAlignment="1">
      <x:alignment wrapText="1"/>
    </x:xf>
    <x:xf numFmtId="0" fontId="28" fillId="18" borderId="0" xfId="0" applyNumberFormat="1" applyFont="1" applyFill="1" applyBorder="1" applyAlignment="1">
      <x:alignment horizontal="center" wrapText="1"/>
    </x:xf>
    <x:xf numFmtId="0" fontId="28" fillId="18" borderId="0" xfId="0" applyNumberFormat="1" applyFont="1" applyFill="1" applyBorder="1" applyAlignment="1">
      <x:alignment horizontal="center" vertical="center" wrapText="1"/>
    </x:xf>
    <x:xf numFmtId="0" fontId="0" fillId="20" borderId="0" xfId="0" applyNumberFormat="1" applyFont="1" applyFill="1" applyBorder="1"/>
    <x:xf numFmtId="0" fontId="21" fillId="20" borderId="0" xfId="0" applyNumberFormat="1" applyFont="1" applyFill="1" applyBorder="1"/>
    <x:xf numFmtId="201" fontId="21" fillId="20" borderId="0" xfId="0" applyNumberFormat="1" applyFont="1" applyFill="1" applyBorder="1"/>
    <x:xf numFmtId="208" fontId="21" fillId="20" borderId="0" xfId="0" applyNumberFormat="1" applyFont="1" applyFill="1" applyBorder="1"/>
    <x:xf numFmtId="208" fontId="0" fillId="0" borderId="0" xfId="0" applyNumberFormat="1" applyFont="1" applyFill="1" applyBorder="1"/>
    <x:xf numFmtId="201" fontId="24" fillId="20" borderId="0" xfId="0" applyNumberFormat="1" applyFont="1" applyFill="1" applyBorder="1"/>
    <x:xf numFmtId="208" fontId="24" fillId="20" borderId="0" xfId="0" applyNumberFormat="1" applyFont="1" applyFill="1" applyBorder="1"/>
    <x:xf numFmtId="201" fontId="24" fillId="0" borderId="0" xfId="0" applyNumberFormat="1" applyFont="1" applyFill="1" applyBorder="1"/>
    <x:xf numFmtId="0" fontId="24" fillId="20" borderId="0" xfId="0" applyNumberFormat="1" applyFont="1" applyFill="1" applyBorder="1"/>
    <x:xf numFmtId="0" fontId="21" fillId="20" borderId="0" xfId="0" applyNumberFormat="1" applyFont="1" applyFill="1" applyBorder="1" applyAlignment="1">
      <x:alignment horizontal="center"/>
    </x:xf>
    <x:xf numFmtId="0" fontId="18" fillId="18" borderId="0" xfId="0" applyNumberFormat="1" applyFont="1" applyFill="1" applyBorder="1"/>
    <x:xf numFmtId="0" fontId="0" fillId="21" borderId="0" xfId="0" applyNumberFormat="1" applyFont="1" applyFill="1" applyBorder="1"/>
    <x:xf numFmtId="0" fontId="27" fillId="21" borderId="0" xfId="0" applyNumberFormat="1" applyFont="1" applyFill="1" applyBorder="1"/>
    <x:xf numFmtId="0" fontId="27" fillId="21" borderId="0" xfId="0" applyNumberFormat="1" applyFont="1" applyFill="1" applyBorder="1" applyAlignment="1">
      <x:alignment horizontal="center"/>
    </x:xf>
    <x:xf numFmtId="0" fontId="27" fillId="21" borderId="0" xfId="0" applyNumberFormat="1" applyFont="1" applyFill="1" applyBorder="1" applyAlignment="1">
      <x:alignment horizontal="center" vertical="center"/>
    </x:xf>
    <x:xf numFmtId="0" fontId="0" fillId="22" borderId="0" xfId="0" applyNumberFormat="1" applyFont="1" applyFill="1" applyBorder="1"/>
    <x:xf numFmtId="0" fontId="28" fillId="22" borderId="0" xfId="0" applyNumberFormat="1" applyFont="1" applyFill="1" applyBorder="1"/>
    <x:xf numFmtId="0" fontId="28" fillId="22" borderId="0" xfId="0" applyNumberFormat="1" applyFont="1" applyFill="1" applyBorder="1" applyAlignment="1">
      <x:alignment wrapText="1"/>
    </x:xf>
    <x:xf numFmtId="0" fontId="28" fillId="22" borderId="0" xfId="0" applyNumberFormat="1" applyFont="1" applyFill="1" applyBorder="1" applyAlignment="1">
      <x:alignment horizontal="center" wrapText="1"/>
    </x:xf>
    <x:xf numFmtId="0" fontId="28" fillId="22" borderId="0" xfId="0" applyNumberFormat="1" applyFont="1" applyFill="1" applyBorder="1" applyAlignment="1">
      <x:alignment horizontal="center" vertical="center" wrapText="1"/>
    </x:xf>
    <x:xf numFmtId="0" fontId="0" fillId="23" borderId="0" xfId="0" applyNumberFormat="1" applyFont="1" applyFill="1" applyBorder="1"/>
    <x:xf numFmtId="0" fontId="29" fillId="23" borderId="0" xfId="0" applyNumberFormat="1" applyFont="1" applyFill="1" applyBorder="1"/>
    <x:xf numFmtId="0" fontId="29" fillId="23" borderId="0" xfId="0" applyNumberFormat="1" applyFont="1" applyFill="1" applyBorder="1" applyAlignment="1">
      <x:alignment wrapText="1"/>
    </x:xf>
    <x:xf numFmtId="0" fontId="29" fillId="23" borderId="0" xfId="0" applyNumberFormat="1" applyFont="1" applyFill="1" applyBorder="1" applyAlignment="1">
      <x:alignment horizontal="center" wrapText="1"/>
    </x:xf>
    <x:xf numFmtId="0" fontId="29" fillId="23" borderId="0" xfId="0" applyNumberFormat="1" applyFont="1" applyFill="1" applyBorder="1" applyAlignment="1">
      <x:alignment horizontal="center" vertical="center" wrapText="1"/>
    </x:xf>
    <x:xf numFmtId="0" fontId="0" fillId="24" borderId="0" xfId="0" applyNumberFormat="1" applyFont="1" applyFill="1" applyBorder="1"/>
    <x:xf numFmtId="0" fontId="21" fillId="24" borderId="0" xfId="0" applyNumberFormat="1" applyFont="1" applyFill="1" applyBorder="1"/>
    <x:xf numFmtId="201" fontId="21" fillId="24" borderId="0" xfId="0" applyNumberFormat="1" applyFont="1" applyFill="1" applyBorder="1"/>
    <x:xf numFmtId="208" fontId="21" fillId="24" borderId="0" xfId="0" applyNumberFormat="1" applyFont="1" applyFill="1" applyBorder="1"/>
    <x:xf numFmtId="0" fontId="21" fillId="24" borderId="0" xfId="0" applyNumberFormat="1" applyFont="1" applyFill="1" applyBorder="1" applyAlignment="1">
      <x:alignment horizontal="center"/>
    </x:xf>
    <x:xf numFmtId="0" fontId="20" fillId="22" borderId="0" xfId="0" applyNumberFormat="1" applyFont="1" applyFill="1" applyBorder="1"/>
    <x:xf numFmtId="0" fontId="20" fillId="22" borderId="0" xfId="0" applyNumberFormat="1" applyFont="1" applyFill="1" applyBorder="1" applyAlignment="1">
      <x:alignment horizontal="center"/>
    </x:xf>
    <x:xf numFmtId="0" fontId="20" fillId="22" borderId="0" xfId="0" applyNumberFormat="1" applyFont="1" applyFill="1" applyBorder="1" applyAlignment="1">
      <x:alignment horizontal="center" vertical="center"/>
    </x:xf>
    <x:xf numFmtId="0" fontId="27" fillId="0" borderId="0" xfId="0" applyNumberFormat="1" applyFont="1" applyFill="1" applyBorder="1"/>
    <x:xf numFmtId="208" fontId="27" fillId="0" borderId="0" xfId="0" applyNumberFormat="1" applyFont="1" applyFill="1" applyBorder="1"/>
    <x:xf numFmtId="208" fontId="0" fillId="21" borderId="0" xfId="0" applyNumberFormat="1" applyFont="1" applyFill="1" applyBorder="1"/>
    <x:xf numFmtId="208" fontId="27" fillId="21" borderId="0" xfId="0" applyNumberFormat="1" applyFont="1" applyFill="1" applyBorder="1"/>
    <x:xf numFmtId="0" fontId="27" fillId="21" borderId="0" xfId="0" applyNumberFormat="1" applyFont="1" applyFill="1" applyBorder="1" applyAlignment="1">
      <x:alignment horizontal="center" wrapText="1"/>
    </x:xf>
    <x:xf numFmtId="0" fontId="27" fillId="21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5">
    <x:dxf>
      <x:font>
        <x:b/>
        <x:color rgb="FFA61B1B"/>
      </x:font>
      <x:fill>
        <x:patternFill>
          <x:bgColor rgb="FFFBE3E3"/>
        </x:patternFill>
      </x:fill>
    </x:dxf>
    <x:dxf>
      <x:font>
        <x:b/>
        <x:color rgb="FFB42318"/>
      </x:font>
      <x:fill>
        <x:patternFill>
          <x:bgColor rgb="FFFDE2E1"/>
        </x:patternFill>
      </x:fill>
    </x:dxf>
    <x:dxf>
      <x:font>
        <x:b/>
        <x:color rgb="FF137333"/>
      </x:font>
      <x:fill>
        <x:patternFill>
          <x:bgColor rgb="FFE7F6EC"/>
        </x:patternFill>
      </x:fill>
    </x:dxf>
    <x:dxf>
      <x:font>
        <x:b/>
        <x:color rgb="FFB42318"/>
      </x:font>
      <x:fill>
        <x:patternFill patternType="solid">
          <x:bgColor rgb="FFFDE2E1"/>
        </x:patternFill>
      </x:fill>
    </x:dxf>
    <x:dxf>
      <x:font>
        <x:b/>
        <x:color rgb="FF137333"/>
      </x:font>
      <x:fill>
        <x:patternFill patternType="solid">
          <x:bgColor rgb="FFE7F6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15053267c4f08" /><Relationship Type="http://schemas.openxmlformats.org/officeDocument/2006/relationships/theme" Target="/xl/theme/theme1.xml" Id="R138b676c984e4705" /><Relationship Type="http://schemas.openxmlformats.org/officeDocument/2006/relationships/sharedStrings" Target="/xl/sharedStrings.xml" Id="Rdb14cd72254b432c" /><Relationship Type="http://schemas.openxmlformats.org/officeDocument/2006/relationships/worksheet" Target="/xl/worksheets/sheet1.xml" Id="Rc1b8466bbbe94b4b" /><Relationship Type="http://schemas.openxmlformats.org/officeDocument/2006/relationships/worksheet" Target="/xl/worksheets/sheet2.xml" Id="R801c6b1cd3f044f0" /><Relationship Type="http://schemas.openxmlformats.org/officeDocument/2006/relationships/worksheet" Target="/xl/worksheets/sheet3.xml" Id="R4e6c388060ae4866" /><Relationship Type="http://schemas.openxmlformats.org/officeDocument/2006/relationships/worksheet" Target="/xl/worksheets/sheet4.xml" Id="R615112e2da394e94" /><Relationship Type="http://schemas.openxmlformats.org/officeDocument/2006/relationships/worksheet" Target="/xl/worksheets/sheet5.xml" Id="R296094ca438d47cb" /><Relationship Type="http://schemas.openxmlformats.org/officeDocument/2006/relationships/worksheet" Target="/xl/worksheets/sheet6.xml" Id="R80e4b4df653340b6" /><Relationship Type="http://schemas.openxmlformats.org/officeDocument/2006/relationships/worksheet" Target="/xl/worksheets/sheet7.xml" Id="R8cfd1bead12c413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24A"/>
  </x:sheetPr>
  <x:sheetViews>
    <x:sheetView showGridLines="0" workbookViewId="0"/>
  </x:sheetViews>
  <x:sheetFormatPr defaultRowHeight="15"/>
  <x:cols>
    <x:col min="2" max="2" width="32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</x:cols>
  <x:sheetData>
    <x:row r="2">
      <x:c r="B2" s="157" t="str">
        <x:v>Resumen mensual de costos del grupo</x:v>
      </x:c>
      <x:c r="C2"/>
      <x:c r="D2"/>
      <x:c r="E2"/>
      <x:c r="F2"/>
    </x:row>
    <x:row r="3">
      <x:c r="B3"/>
      <x:c r="C3"/>
      <x:c r="D3"/>
      <x:c r="E3"/>
      <x:c r="F3"/>
    </x:row>
    <x:row r="4">
      <x:c r="B4" s="209" t="str">
        <x:v>Concepto</x:v>
      </x:c>
      <x:c r="C4" s="209" t="str">
        <x:v>Moto para Todos</x:v>
      </x:c>
      <x:c r="D4" s="209" t="str">
        <x:v>Verificarte</x:v>
      </x:c>
      <x:c r="E4" s="209" t="str">
        <x:v>TuClick</x:v>
      </x:c>
      <x:c r="F4" s="209" t="str">
        <x:v>Total grupo</x:v>
      </x:c>
    </x:row>
    <x:row r="5">
      <x:c r="B5" t="str">
        <x:v>Personas / servicios asignados</x:v>
      </x:c>
      <x:c r="C5" s="38" t="n">
        <x:f>SUM('Maestro Nomina'!$L$4:$L$63)</x:f>
        <x:v>28.819574000000003</x:v>
      </x:c>
      <x:c r="D5" s="38" t="n">
        <x:f>SUM('Maestro Nomina'!$M$4:$M$63)</x:f>
        <x:v>21.956993999999998</x:v>
      </x:c>
      <x:c r="E5" s="38" t="n">
        <x:f>SUM('Maestro Nomina'!$N$4:$N$63)</x:f>
        <x:v>9.223431999999999</x:v>
      </x:c>
      <x:c r="F5" s="38" t="n">
        <x:f>SUM(C5:E5)</x:f>
        <x:v>60</x:v>
      </x:c>
    </x:row>
    <x:row r="6">
      <x:c r="B6" t="str">
        <x:v>Costo de nómina</x:v>
      </x:c>
      <x:c r="C6" s="181" t="n">
        <x:f>SUMPRODUCT('Maestro Nomina'!$AD$4:$AD$63,'Maestro Nomina'!$L$4:$L$63)</x:f>
        <x:v>84919559.10298781</x:v>
      </x:c>
      <x:c r="D6" s="181" t="n">
        <x:f>SUMPRODUCT('Maestro Nomina'!$AD$4:$AD$63,'Maestro Nomina'!$M$4:$M$63)</x:f>
        <x:v>58574369.77391997</x:v>
      </x:c>
      <x:c r="E6" s="181" t="n">
        <x:f>SUMPRODUCT('Maestro Nomina'!$AD$4:$AD$63,'Maestro Nomina'!$N$4:$N$63)</x:f>
        <x:v>25859981.87562552</x:v>
      </x:c>
      <x:c r="F6" s="181" t="n">
        <x:f>SUM(C6:E6)</x:f>
        <x:v>169353910.7525333</x:v>
      </x:c>
    </x:row>
    <x:row r="7">
      <x:c r="B7" t="str">
        <x:v>Honorarios</x:v>
      </x:c>
      <x:c r="C7" s="181" t="n">
        <x:f>SUMPRODUCT('Maestro Nomina'!$AE$4:$AE$63,'Maestro Nomina'!$L$4:$L$63)</x:f>
        <x:v>17344574</x:v>
      </x:c>
      <x:c r="D7" s="181" t="n">
        <x:f>SUMPRODUCT('Maestro Nomina'!$AE$4:$AE$63,'Maestro Nomina'!$M$4:$M$63)</x:f>
        <x:v>21881994</x:v>
      </x:c>
      <x:c r="E7" s="181" t="n">
        <x:f>SUMPRODUCT('Maestro Nomina'!$AE$4:$AE$63,'Maestro Nomina'!$N$4:$N$63)</x:f>
        <x:v>8023432</x:v>
      </x:c>
      <x:c r="F7" s="181" t="n">
        <x:f>SUM(C7:E7)</x:f>
        <x:v>47250000</x:v>
      </x:c>
    </x:row>
    <x:row r="8">
      <x:c r="B8" s="210" t="str">
        <x:v>Costo total de personal</x:v>
      </x:c>
      <x:c r="C8" s="211" t="n">
        <x:f>C6+C7</x:f>
        <x:v>102264133.10298781</x:v>
      </x:c>
      <x:c r="D8" s="211" t="n">
        <x:f>D6+D7</x:f>
        <x:v>80456363.77391997</x:v>
      </x:c>
      <x:c r="E8" s="211" t="n">
        <x:f>E6+E7</x:f>
        <x:v>33883413.87562552</x:v>
      </x:c>
      <x:c r="F8" s="211" t="n">
        <x:f>SUM(C8:E8)</x:f>
        <x:v>216603910.7525333</x:v>
      </x:c>
    </x:row>
    <x:row r="9">
      <x:c r="B9" t="str">
        <x:v>Gastos operativos por punto</x:v>
      </x:c>
      <x:c r="C9" s="181" t="n">
        <x:f>SUM('Gastos por Punto'!AA8:AF16)+SUM('Gastos por Punto'!AK8:AK16)*34.7234%</x:f>
        <x:v>88957223.94129017</x:v>
      </x:c>
      <x:c r="D9" s="181" t="n">
        <x:f>SUM('Gastos por Punto'!AG8:AG16)+SUM('Gastos por Punto'!AK8:AK16)*53.2454%</x:f>
        <x:v>60238801.00700864</x:v>
      </x:c>
      <x:c r="E9" s="181" t="n">
        <x:f>SUM('Gastos por Punto'!AH8:AJ16)+SUM('Gastos por Punto'!AK8:AK16)*12.0312%</x:f>
        <x:v>33991764.101701185</x:v>
      </x:c>
      <x:c r="F9" s="181" t="n">
        <x:f>SUM(C9:E9)</x:f>
        <x:v>183187789.05</x:v>
      </x:c>
    </x:row>
    <x:row r="10">
      <x:c r="B10" s="210" t="str">
        <x:v>Costo operativo total</x:v>
      </x:c>
      <x:c r="C10" s="211" t="n">
        <x:f>C8+C9</x:f>
        <x:v>191221357.04427797</x:v>
      </x:c>
      <x:c r="D10" s="211" t="n">
        <x:f>D8+D9</x:f>
        <x:v>140695164.7809286</x:v>
      </x:c>
      <x:c r="E10" s="211" t="n">
        <x:f>E8+E9</x:f>
        <x:v>67875177.9773267</x:v>
      </x:c>
      <x:c r="F10" s="211" t="n">
        <x:f>SUM(C10:E10)</x:f>
        <x:v>399791699.80253327</x:v>
      </x:c>
    </x:row>
    <x:row r="11">
      <x:c r="B11" t="str">
        <x:v>Inversiones registradas</x:v>
      </x:c>
      <x:c r="C11" s="181" t="n">
        <x:f>SUMIF(Inversiones!$C$4:$C$103,C$4,Inversiones!$I$4:$I$103)</x:f>
        <x:v>0</x:v>
      </x:c>
      <x:c r="D11" s="181" t="n">
        <x:f>SUMIF(Inversiones!$C$4:$C$103,D$4,Inversiones!$I$4:$I$103)</x:f>
        <x:v>0</x:v>
      </x:c>
      <x:c r="E11" s="181" t="n">
        <x:f>SUMIF(Inversiones!$C$4:$C$103,E$4,Inversiones!$I$4:$I$103)</x:f>
        <x:v>0</x:v>
      </x:c>
      <x:c r="F11" s="181" t="n">
        <x:f>SUM(C11:E11)</x:f>
        <x:v>0</x:v>
      </x:c>
    </x:row>
    <x:row r="12">
      <x:c r="B12" s="189" t="str">
        <x:v>Costo total + inversiones</x:v>
      </x:c>
      <x:c r="C12" s="213" t="n">
        <x:f>C10+C11</x:f>
        <x:v>191221357.04427797</x:v>
      </x:c>
      <x:c r="D12" s="213" t="n">
        <x:f>D10+D11</x:f>
        <x:v>140695164.7809286</x:v>
      </x:c>
      <x:c r="E12" s="213" t="n">
        <x:f>E10+E11</x:f>
        <x:v>67875177.9773267</x:v>
      </x:c>
      <x:c r="F12" s="213" t="n">
        <x:f>SUM(C12:E12)</x:f>
        <x:v>399791699.80253327</x:v>
      </x:c>
    </x:row>
    <x:row r="13">
      <x:c r="B13"/>
      <x:c r="C13"/>
      <x:c r="D13"/>
      <x:c r="E13"/>
      <x:c r="F13"/>
    </x:row>
    <x:row r="14">
      <x:c r="B14"/>
      <x:c r="C14"/>
      <x:c r="D14"/>
      <x:c r="E14"/>
      <x:c r="F14"/>
    </x:row>
    <x:row r="15">
      <x:c r="B15"/>
      <x:c r="C15"/>
      <x:c r="D15"/>
      <x:c r="E15"/>
      <x:c r="F15"/>
    </x:row>
    <x:row r="16">
      <x:c r="B16"/>
      <x:c r="C16"/>
      <x:c r="D16"/>
      <x:c r="E16"/>
      <x:c r="F16"/>
    </x:row>
    <x:row r="17">
      <x:c r="B17"/>
      <x:c r="C17"/>
      <x:c r="D17"/>
      <x:c r="E17"/>
      <x:c r="F17"/>
    </x:row>
    <x:row r="18">
      <x:c r="B18"/>
      <x:c r="C18"/>
      <x:c r="D18"/>
    </x:row>
    <x:row r="19">
      <x:c r="B19"/>
      <x:c r="C19"/>
      <x:c r="D19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B9BD5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2" max="2" width="46" hidden="0" customWidth="1"/>
    <x:col min="3" max="3" width="62" hidden="0" customWidth="1"/>
  </x:cols>
  <x:sheetData>
    <x:row r="2">
      <x:c r="B2" s="50" t="str">
        <x:v>Parámetros legales y comerciales</x:v>
      </x:c>
      <x:c r="C2" s="51"/>
    </x:row>
    <x:row r="3">
      <x:c r="B3" s="7" t="str">
        <x:v>Parámetro</x:v>
      </x:c>
      <x:c r="C3" s="8" t="str">
        <x:v>Valor</x:v>
      </x:c>
    </x:row>
    <x:row r="4">
      <x:c r="B4" s="51" t="str">
        <x:v>SMLMV 2026</x:v>
      </x:c>
      <x:c r="C4" s="60" t="n">
        <x:v>1750905</x:v>
      </x:c>
    </x:row>
    <x:row r="5">
      <x:c r="B5" s="51" t="str">
        <x:v>Auxilio de transporte 2026</x:v>
      </x:c>
      <x:c r="C5" s="60" t="n">
        <x:v>249095</x:v>
      </x:c>
    </x:row>
    <x:row r="6">
      <x:c r="B6" s="51" t="str">
        <x:v>Límite auxilio transporte (SMLMV)</x:v>
      </x:c>
      <x:c r="C6" s="61" t="n">
        <x:v>2</x:v>
      </x:c>
    </x:row>
    <x:row r="7">
      <x:c r="B7" s="51" t="str"/>
      <x:c r="C7" s="61"/>
    </x:row>
    <x:row r="8">
      <x:c r="B8" s="51" t="str">
        <x:v>Comisión venta motos</x:v>
      </x:c>
      <x:c r="C8" s="62" t="n">
        <x:v>0.018</x:v>
      </x:c>
    </x:row>
    <x:row r="9">
      <x:c r="B9" s="51" t="str">
        <x:v>Comisión posventa</x:v>
      </x:c>
      <x:c r="C9" s="62" t="n">
        <x:v>0.05</x:v>
      </x:c>
    </x:row>
    <x:row r="10">
      <x:c r="B10" s="51" t="str"/>
      <x:c r="C10" s="61"/>
    </x:row>
    <x:row r="11">
      <x:c r="B11" s="51" t="str">
        <x:v>Prima</x:v>
      </x:c>
      <x:c r="C11" s="62" t="n">
        <x:v>0.08333333333333333</x:v>
      </x:c>
    </x:row>
    <x:row r="12">
      <x:c r="B12" s="51" t="str">
        <x:v>Cesantías</x:v>
      </x:c>
      <x:c r="C12" s="62" t="n">
        <x:v>0.08333333333333333</x:v>
      </x:c>
    </x:row>
    <x:row r="13">
      <x:c r="B13" s="51" t="str">
        <x:v>Intereses cesantías</x:v>
      </x:c>
      <x:c r="C13" s="62" t="n">
        <x:v>0.01</x:v>
      </x:c>
    </x:row>
    <x:row r="14">
      <x:c r="B14" s="51" t="str">
        <x:v>Vacaciones</x:v>
      </x:c>
      <x:c r="C14" s="62" t="n">
        <x:v>0.041666666666666664</x:v>
      </x:c>
    </x:row>
    <x:row r="15">
      <x:c r="B15" s="51" t="str"/>
      <x:c r="C15" s="61"/>
    </x:row>
    <x:row r="16">
      <x:c r="B16" s="51" t="str">
        <x:v>Salud empleador</x:v>
      </x:c>
      <x:c r="C16" s="62" t="n">
        <x:v>0.085</x:v>
      </x:c>
    </x:row>
    <x:row r="17">
      <x:c r="B17" s="51" t="str">
        <x:v>Pensión empleador</x:v>
      </x:c>
      <x:c r="C17" s="62" t="n">
        <x:v>0.12</x:v>
      </x:c>
    </x:row>
    <x:row r="18">
      <x:c r="B18" s="51" t="str">
        <x:v>ARL clase I (editable por persona)</x:v>
      </x:c>
      <x:c r="C18" s="62" t="n">
        <x:v>0.00522</x:v>
      </x:c>
    </x:row>
    <x:row r="19">
      <x:c r="B19" s="51" t="str">
        <x:v>Caja de compensación</x:v>
      </x:c>
      <x:c r="C19" s="62" t="n">
        <x:v>0.04</x:v>
      </x:c>
    </x:row>
    <x:row r="20">
      <x:c r="B20" s="51" t="str">
        <x:v>SENA</x:v>
      </x:c>
      <x:c r="C20" s="62" t="n">
        <x:v>0.02</x:v>
      </x:c>
    </x:row>
    <x:row r="21">
      <x:c r="B21" s="51" t="str">
        <x:v>ICBF</x:v>
      </x:c>
      <x:c r="C21" s="62" t="n">
        <x:v>0.03</x:v>
      </x:c>
    </x:row>
    <x:row r="22">
      <x:c r="B22" s="51" t="str"/>
      <x:c r="C22" s="61"/>
    </x:row>
    <x:row r="23">
      <x:c r="B23" s="51" t="str">
        <x:v>Incluir salud patronal</x:v>
      </x:c>
      <x:c r="C23" s="61" t="n">
        <x:v>1</x:v>
      </x:c>
    </x:row>
    <x:row r="24">
      <x:c r="B24" s="51" t="str">
        <x:v>Incluir SENA</x:v>
      </x:c>
      <x:c r="C24" s="61" t="n">
        <x:v>1</x:v>
      </x:c>
    </x:row>
    <x:row r="25">
      <x:c r="B25" s="51" t="str">
        <x:v>Incluir ICBF</x:v>
      </x:c>
      <x:c r="C25" s="61" t="n">
        <x:v>1</x:v>
      </x:c>
    </x:row>
    <x:row r="26">
      <x:c r="B26" s="51"/>
      <x:c r="C26" s="51"/>
    </x:row>
    <x:row r="27">
      <x:c r="B27" s="51"/>
      <x:c r="C27" s="51"/>
    </x:row>
    <x:row r="28">
      <x:c r="B28" s="58" t="str">
        <x:v>Nota</x:v>
      </x:c>
      <x:c r="C28" s="58" t="str">
        <x:v>Los valores amarillos son editables.</x:v>
      </x:c>
    </x:row>
    <x:row r="29">
      <x:c r="B29" s="59" t="str">
        <x:v>Base comisión</x:v>
      </x:c>
      <x:c r="C29" s="59" t="str">
        <x:v>Venta neta antes de IVA, descontando devoluciones y notas crédito.</x:v>
      </x:c>
    </x:row>
    <x:row r="30">
      <x:c r="B30" s="59" t="str">
        <x:v>Exoneración</x:v>
      </x:c>
      <x:c r="C30" s="59" t="str">
        <x:v>Los tres interruptores están en 1 para incluir todos los aportes. Cambiar a 0 solo después de validación contable y tributaria.</x:v>
      </x:c>
    </x:row>
    <x:row r="31">
      <x:c r="B31" s="59" t="str">
        <x:v>Auxilio transporte</x:v>
      </x:c>
      <x:c r="C31" s="59" t="str">
        <x:v>Se calcula automáticamente cuando la remuneración salarial no supera 2 SMLMV.</x:v>
      </x:c>
    </x:row>
    <x:row r="32">
      <x:c r="B32" s="88" t="str">
        <x:v>ARL clase V (técnicos)</x:v>
      </x:c>
      <x:c r="C32" s="89" t="n">
        <x:v>0.0696</x:v>
      </x:c>
    </x:row>
    <x:row r="33">
      <x:c r="B33" s="90" t="str">
        <x:v>Dotación mensual por persona</x:v>
      </x:c>
      <x:c r="C33" s="91" t="n">
        <x:v>45000</x:v>
      </x:c>
    </x:row>
    <x:row r="34">
      <x:c r="B34" s="90" t="str">
        <x:v>Límite dotación (SMLMV)</x:v>
      </x:c>
      <x:c r="C34" s="92" t="n">
        <x:v>2</x:v>
      </x:c>
    </x:row>
    <x:row r="35">
      <x:c r="B35" s="95" t="str">
        <x:v>Factor prestaciones y aportes sobre comisiones</x:v>
      </x:c>
      <x:c r="C35" s="96" t="n">
        <x:f>SUM(C11:C14)+C16*C23+C17+C18+C19+C20*C24+C21*C25</x:f>
        <x:v>0.5185533333333333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70AD47"/>
  </x:sheetPr>
  <x:sheetViews>
    <x:sheetView showGridLines="0" workbookViewId="0">
      <x:pane xSplit="2" ySplit="3" topLeftCell="C4" activePane="bottomRight" state="frozen"/>
    </x:sheetView>
  </x:sheetViews>
  <x:sheetFormatPr defaultRowHeight="15"/>
  <x:cols>
    <x:col min="1" max="1" width="7" hidden="0" customWidth="1"/>
    <x:col min="2" max="2" width="29" hidden="0" customWidth="1"/>
    <x:col min="3" max="3" width="29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  <x:col min="15" max="15" width="16" hidden="0" customWidth="1"/>
    <x:col min="16" max="16" width="46" hidden="0" customWidth="1"/>
    <x:col min="17" max="17" width="16" hidden="0" customWidth="1"/>
    <x:col min="18" max="18" width="16" hidden="0" customWidth="1"/>
    <x:col min="19" max="19" width="16" hidden="0" customWidth="1"/>
    <x:col min="20" max="20" width="16" hidden="0" customWidth="1"/>
    <x:col min="21" max="21" width="16" hidden="0" customWidth="1"/>
    <x:col min="22" max="22" width="16" hidden="0" customWidth="1"/>
    <x:col min="23" max="23" width="16" hidden="0" customWidth="1"/>
    <x:col min="24" max="24" width="16" hidden="0" customWidth="1"/>
    <x:col min="25" max="25" width="16" hidden="0" customWidth="1"/>
    <x:col min="26" max="26" width="16" hidden="0" customWidth="1"/>
    <x:col min="27" max="27" width="16" hidden="0" customWidth="1"/>
    <x:col min="28" max="28" width="16" hidden="0" customWidth="1"/>
    <x:col min="29" max="29" width="16" hidden="0" customWidth="1"/>
    <x:col min="30" max="30" width="16" hidden="0" customWidth="1"/>
    <x:col min="31" max="31" width="16" hidden="0" customWidth="1"/>
    <x:col min="32" max="32" width="16" hidden="0" customWidth="1"/>
    <x:col min="33" max="33" width="16" hidden="0" customWidth="1"/>
    <x:col min="34" max="34" width="16" hidden="0" customWidth="1"/>
    <x:col min="35" max="35" width="16" hidden="0" customWidth="1"/>
    <x:col min="36" max="36" width="16" hidden="0" customWidth="1"/>
    <x:col min="37" max="37" width="17" hidden="0" customWidth="1"/>
    <x:col min="38" max="38" width="34" hidden="0" customWidth="1"/>
  </x:cols>
  <x:sheetData>
    <x:row r="1">
      <x:c r="A1" s="51"/>
      <x:c r="B1" s="51"/>
      <x:c r="C1" s="51"/>
      <x:c r="D1" s="51"/>
      <x:c r="E1" s="51"/>
      <x:c r="F1" s="51"/>
      <x:c r="G1" s="51"/>
      <x:c r="H1" s="51"/>
      <x:c r="I1" s="51"/>
      <x:c r="J1" s="51"/>
      <x:c r="K1" s="51"/>
      <x:c r="L1" s="51"/>
      <x:c r="M1" s="51"/>
      <x:c r="N1" s="51"/>
      <x:c r="O1" s="51"/>
      <x:c r="P1" s="51"/>
      <x:c r="Q1" s="51"/>
      <x:c r="R1" s="51"/>
      <x:c r="S1" s="51"/>
      <x:c r="T1" s="51"/>
      <x:c r="U1" s="51"/>
      <x:c r="V1" s="51"/>
      <x:c r="W1" s="51"/>
      <x:c r="X1" s="51"/>
      <x:c r="Y1" s="51"/>
      <x:c r="Z1" s="51"/>
      <x:c r="AA1" s="51"/>
      <x:c r="AB1" s="51"/>
      <x:c r="AC1" s="51"/>
      <x:c r="AD1" s="51"/>
      <x:c r="AE1" s="51"/>
      <x:c r="AF1" s="51"/>
      <x:c r="AG1" s="51"/>
      <x:c r="AH1" s="51"/>
      <x:c r="AI1" s="51"/>
      <x:c r="AJ1" s="51"/>
    </x:row>
    <x:row r="2">
      <x:c r="A2" s="50" t="str">
        <x:v>Maestro de nómina y honorarios — costo mensual normalizado</x:v>
      </x:c>
      <x:c r="B2" s="63"/>
      <x:c r="C2" s="63"/>
      <x:c r="D2" s="63"/>
      <x:c r="E2" s="63"/>
      <x:c r="F2" s="63"/>
      <x:c r="G2" s="63"/>
      <x:c r="H2" s="63"/>
      <x:c r="I2" s="63"/>
      <x:c r="J2" s="63"/>
      <x:c r="K2" s="63"/>
      <x:c r="L2" s="63"/>
      <x:c r="M2" s="63"/>
      <x:c r="N2" s="63"/>
      <x:c r="O2" s="63"/>
      <x:c r="P2" s="63"/>
      <x:c r="Q2" s="63"/>
      <x:c r="R2" s="63"/>
      <x:c r="S2" s="63"/>
      <x:c r="T2" s="63"/>
      <x:c r="U2" s="63"/>
      <x:c r="V2" s="63"/>
      <x:c r="W2" s="63"/>
      <x:c r="X2" s="63"/>
      <x:c r="Y2" s="63"/>
      <x:c r="Z2" s="63"/>
      <x:c r="AA2" s="63"/>
      <x:c r="AB2" s="63"/>
      <x:c r="AC2" s="63"/>
      <x:c r="AD2" s="63"/>
      <x:c r="AE2" s="63"/>
      <x:c r="AF2" s="63"/>
      <x:c r="AG2" s="63"/>
      <x:c r="AH2" s="63"/>
      <x:c r="AI2" s="63"/>
      <x:c r="AJ2" s="63"/>
    </x:row>
    <x:row r="3">
      <x:c r="A3" s="7" t="str">
        <x:v>ID</x:v>
      </x:c>
      <x:c r="B3" s="24" t="str">
        <x:v>Persona</x:v>
      </x:c>
      <x:c r="C3" s="24" t="str">
        <x:v>Cargo</x:v>
      </x:c>
      <x:c r="D3" s="24" t="str">
        <x:v>Clasificación</x:v>
      </x:c>
      <x:c r="E3" s="24" t="str">
        <x:v>Modalidad</x:v>
      </x:c>
      <x:c r="F3" s="24" t="str">
        <x:v>Sede / centro</x:v>
      </x:c>
      <x:c r="G3" s="24" t="str">
        <x:v>Tipo base</x:v>
      </x:c>
      <x:c r="H3" s="24" t="str">
        <x:v>Remuneración base</x:v>
      </x:c>
      <x:c r="I3" s="24" t="str">
        <x:v>Bonificación salarial</x:v>
      </x:c>
      <x:c r="J3" s="24" t="str">
        <x:v>Bonificación no salarial</x:v>
      </x:c>
      <x:c r="K3" s="24" t="str">
        <x:v>Otros auxilios</x:v>
      </x:c>
      <x:c r="L3" s="24" t="str">
        <x:v>% Moto para Todos</x:v>
      </x:c>
      <x:c r="M3" s="24" t="str">
        <x:v>% Verificarte</x:v>
      </x:c>
      <x:c r="N3" s="24" t="str">
        <x:v>% TuClick</x:v>
      </x:c>
      <x:c r="O3" s="24" t="str">
        <x:v>ARL</x:v>
      </x:c>
      <x:c r="P3" s="24" t="str">
        <x:v>Observación</x:v>
      </x:c>
      <x:c r="Q3" s="24" t="str">
        <x:v>Auxilio transporte</x:v>
      </x:c>
      <x:c r="R3" s="24" t="str">
        <x:v>Base aportes</x:v>
      </x:c>
      <x:c r="S3" s="24" t="str">
        <x:v>Base prestaciones</x:v>
      </x:c>
      <x:c r="T3" s="24" t="str">
        <x:v>Prima</x:v>
      </x:c>
      <x:c r="U3" s="24" t="str">
        <x:v>Cesantías</x:v>
      </x:c>
      <x:c r="V3" s="24" t="str">
        <x:v>Intereses cesantías</x:v>
      </x:c>
      <x:c r="W3" s="24" t="str">
        <x:v>Vacaciones</x:v>
      </x:c>
      <x:c r="X3" s="24" t="str">
        <x:v>Salud patronal</x:v>
      </x:c>
      <x:c r="Y3" s="24" t="str">
        <x:v>Pensión patronal</x:v>
      </x:c>
      <x:c r="Z3" s="24" t="str">
        <x:v>ARL costo</x:v>
      </x:c>
      <x:c r="AA3" s="24" t="str">
        <x:v>Caja compensación</x:v>
      </x:c>
      <x:c r="AB3" s="24" t="str">
        <x:v>SENA</x:v>
      </x:c>
      <x:c r="AC3" s="24" t="str">
        <x:v>ICBF</x:v>
      </x:c>
      <x:c r="AD3" s="24" t="str">
        <x:v>Costo nómina</x:v>
      </x:c>
      <x:c r="AE3" s="24" t="str">
        <x:v>Honorarios</x:v>
      </x:c>
      <x:c r="AF3" s="24" t="str">
        <x:v>Costo total</x:v>
      </x:c>
      <x:c r="AG3" s="24" t="str">
        <x:v>Asignado MPT</x:v>
      </x:c>
      <x:c r="AH3" s="24" t="str">
        <x:v>Asignado Verificarte</x:v>
      </x:c>
      <x:c r="AI3" s="24" t="str">
        <x:v>Asignado TuClick</x:v>
      </x:c>
      <x:c r="AJ3" s="8" t="str">
        <x:v>Control %</x:v>
      </x:c>
      <x:c r="AK3" t="str">
        <x:v>Dotación mensual</x:v>
      </x:c>
      <x:c r="AL3" s="149" t="str">
        <x:v>Regla de distribución</x:v>
      </x:c>
    </x:row>
    <x:row r="4">
      <x:c r="A4" s="63" t="n">
        <x:v>1</x:v>
      </x:c>
      <x:c r="B4" s="63" t="str">
        <x:v>José Gabriel Araque Mendivelso</x:v>
      </x:c>
      <x:c r="C4" s="63" t="str">
        <x:v>Director general</x:v>
      </x:c>
      <x:c r="D4" s="63" t="str">
        <x:v>Socios</x:v>
      </x:c>
      <x:c r="E4" s="63" t="str">
        <x:v>Honorarios</x:v>
      </x:c>
      <x:c r="F4" s="63" t="str">
        <x:v>Compartido</x:v>
      </x:c>
      <x:c r="G4" s="63" t="str">
        <x:v>Valor fijo</x:v>
      </x:c>
      <x:c r="H4" s="64" t="n">
        <x:v>15000000</x:v>
      </x:c>
      <x:c r="I4" s="64" t="n">
        <x:v>0</x:v>
      </x:c>
      <x:c r="J4" s="64" t="n">
        <x:v>0</x:v>
      </x:c>
      <x:c r="K4" s="64" t="n">
        <x:v>0</x:v>
      </x:c>
      <x:c r="L4" s="65" t="n">
        <x:v>0.3</x:v>
      </x:c>
      <x:c r="M4" s="65" t="n">
        <x:v>0.6</x:v>
      </x:c>
      <x:c r="N4" s="65" t="n">
        <x:v>0.1</x:v>
      </x:c>
      <x:c r="O4" s="99" t="n">
        <x:v>0.00522</x:v>
      </x:c>
      <x:c r="P4" s="66" t="str"/>
      <x:c r="Q4" s="67" t="n">
        <x:f>IF(E4="Nómina",IF((H4+I4)&lt;=Parametros!$C$4*Parametros!$C$6,Parametros!$C$5,0),0)</x:f>
        <x:v>0</x:v>
      </x:c>
      <x:c r="R4" s="67" t="n">
        <x:f>IF(E4="Nómina",H4+I4,0)</x:f>
        <x:v>0</x:v>
      </x:c>
      <x:c r="S4" s="67" t="n">
        <x:f>IF(E4="Nómina",H4+I4+Q4,0)</x:f>
        <x:v>0</x:v>
      </x:c>
      <x:c r="T4" s="67" t="n">
        <x:f>S4*Parametros!$C$11</x:f>
        <x:v>0</x:v>
      </x:c>
      <x:c r="U4" s="67" t="n">
        <x:f>S4*Parametros!$C$12</x:f>
        <x:v>0</x:v>
      </x:c>
      <x:c r="V4" s="67" t="n">
        <x:f>S4*Parametros!$C$13</x:f>
        <x:v>0</x:v>
      </x:c>
      <x:c r="W4" s="67" t="n">
        <x:f>R4*Parametros!$C$14</x:f>
        <x:v>0</x:v>
      </x:c>
      <x:c r="X4" s="67" t="n">
        <x:f>R4*Parametros!$C$16*Parametros!$C$23</x:f>
        <x:v>0</x:v>
      </x:c>
      <x:c r="Y4" s="67" t="n">
        <x:f>R4*Parametros!$C$17</x:f>
        <x:v>0</x:v>
      </x:c>
      <x:c r="Z4" s="67" t="n">
        <x:f>R4*O4</x:f>
        <x:v>0</x:v>
      </x:c>
      <x:c r="AA4" s="67" t="n">
        <x:f>R4*Parametros!$C$19</x:f>
        <x:v>0</x:v>
      </x:c>
      <x:c r="AB4" s="67" t="n">
        <x:f>R4*Parametros!$C$20*Parametros!$C$24</x:f>
        <x:v>0</x:v>
      </x:c>
      <x:c r="AC4" s="67" t="n">
        <x:f>R4*Parametros!$C$21*Parametros!$C$25</x:f>
        <x:v>0</x:v>
      </x:c>
      <x:c r="AD4" s="67" t="n">
        <x:f>IF(E4="Nómina",SUM(H4:K4)+Q4+SUM(T4:AC4)+AK4,0)</x:f>
        <x:v>0</x:v>
      </x:c>
      <x:c r="AE4" s="67" t="n">
        <x:f>IF(E4="Honorarios",H4+J4+K4,0)</x:f>
        <x:v>15000000</x:v>
      </x:c>
      <x:c r="AF4" s="67" t="n">
        <x:f>AD4+AE4</x:f>
        <x:v>15000000</x:v>
      </x:c>
      <x:c r="AG4" s="67" t="n">
        <x:f>AF4*L4</x:f>
        <x:v>4500000</x:v>
      </x:c>
      <x:c r="AH4" s="67" t="n">
        <x:f>AF4*M4</x:f>
        <x:v>9000000</x:v>
      </x:c>
      <x:c r="AI4" s="67" t="n">
        <x:f>AF4*N4</x:f>
        <x:v>1500000</x:v>
      </x:c>
      <x:c r="AJ4" s="68" t="n">
        <x:f>SUM(L4:N4)</x:f>
        <x:v>0.9999999999999999</x:v>
      </x:c>
      <x:c r="AK4" s="98" t="n">
        <x:f>IF(AND(E4="Nómina",(H4+I4)&lt;Parametros!$C$4*Parametros!$C$34),Parametros!$C$33,0)</x:f>
        <x:v>0</x:v>
      </x:c>
      <x:c r="AL4" s="155" t="str">
        <x:v>Distribución manual</x:v>
      </x:c>
    </x:row>
    <x:row r="5">
      <x:c r="A5" s="63" t="n">
        <x:v>2</x:v>
      </x:c>
      <x:c r="B5" s="63" t="str">
        <x:v>Carlos Fajardo Vergara</x:v>
      </x:c>
      <x:c r="C5" s="63" t="str">
        <x:v>Director administrativo</x:v>
      </x:c>
      <x:c r="D5" s="63" t="str">
        <x:v>Socios</x:v>
      </x:c>
      <x:c r="E5" s="63" t="str">
        <x:v>Honorarios</x:v>
      </x:c>
      <x:c r="F5" s="63" t="str">
        <x:v>Compartido</x:v>
      </x:c>
      <x:c r="G5" s="63" t="str">
        <x:v>Valor fijo</x:v>
      </x:c>
      <x:c r="H5" s="64" t="n">
        <x:v>8000000</x:v>
      </x:c>
      <x:c r="I5" s="64" t="n">
        <x:v>0</x:v>
      </x:c>
      <x:c r="J5" s="64" t="n">
        <x:v>0</x:v>
      </x:c>
      <x:c r="K5" s="64" t="n">
        <x:v>0</x:v>
      </x:c>
      <x:c r="L5" s="65" t="n">
        <x:v>0.3</x:v>
      </x:c>
      <x:c r="M5" s="65" t="n">
        <x:v>0.3</x:v>
      </x:c>
      <x:c r="N5" s="65" t="n">
        <x:v>0.4</x:v>
      </x:c>
      <x:c r="O5" s="99" t="n">
        <x:v>0.00522</x:v>
      </x:c>
      <x:c r="P5" s="66" t="str"/>
      <x:c r="Q5" s="67" t="n">
        <x:f>IF(E5="Nómina",IF((H5+I5)&lt;=Parametros!$C$4*Parametros!$C$6,Parametros!$C$5,0),0)</x:f>
        <x:v>0</x:v>
      </x:c>
      <x:c r="R5" s="67" t="n">
        <x:f>IF(E5="Nómina",H5+I5,0)</x:f>
        <x:v>0</x:v>
      </x:c>
      <x:c r="S5" s="67" t="n">
        <x:f>IF(E5="Nómina",H5+I5+Q5,0)</x:f>
        <x:v>0</x:v>
      </x:c>
      <x:c r="T5" s="67" t="n">
        <x:f>S5*Parametros!$C$11</x:f>
        <x:v>0</x:v>
      </x:c>
      <x:c r="U5" s="67" t="n">
        <x:f>S5*Parametros!$C$12</x:f>
        <x:v>0</x:v>
      </x:c>
      <x:c r="V5" s="67" t="n">
        <x:f>S5*Parametros!$C$13</x:f>
        <x:v>0</x:v>
      </x:c>
      <x:c r="W5" s="67" t="n">
        <x:f>R5*Parametros!$C$14</x:f>
        <x:v>0</x:v>
      </x:c>
      <x:c r="X5" s="67" t="n">
        <x:f>R5*Parametros!$C$16*Parametros!$C$23</x:f>
        <x:v>0</x:v>
      </x:c>
      <x:c r="Y5" s="67" t="n">
        <x:f>R5*Parametros!$C$17</x:f>
        <x:v>0</x:v>
      </x:c>
      <x:c r="Z5" s="67" t="n">
        <x:f>R5*O5</x:f>
        <x:v>0</x:v>
      </x:c>
      <x:c r="AA5" s="67" t="n">
        <x:f>R5*Parametros!$C$19</x:f>
        <x:v>0</x:v>
      </x:c>
      <x:c r="AB5" s="67" t="n">
        <x:f>R5*Parametros!$C$20*Parametros!$C$24</x:f>
        <x:v>0</x:v>
      </x:c>
      <x:c r="AC5" s="67" t="n">
        <x:f>R5*Parametros!$C$21*Parametros!$C$25</x:f>
        <x:v>0</x:v>
      </x:c>
      <x:c r="AD5" s="67" t="n">
        <x:f>IF(E5="Nómina",SUM(H5:K5)+Q5+SUM(T5:AC5)+AK5,0)</x:f>
        <x:v>0</x:v>
      </x:c>
      <x:c r="AE5" s="67" t="n">
        <x:f>IF(E5="Honorarios",H5+J5+K5,0)</x:f>
        <x:v>8000000</x:v>
      </x:c>
      <x:c r="AF5" s="67" t="n">
        <x:f>AD5+AE5</x:f>
        <x:v>8000000</x:v>
      </x:c>
      <x:c r="AG5" s="67" t="n">
        <x:f>AF5*L5</x:f>
        <x:v>2400000</x:v>
      </x:c>
      <x:c r="AH5" s="67" t="n">
        <x:f>AF5*M5</x:f>
        <x:v>2400000</x:v>
      </x:c>
      <x:c r="AI5" s="67" t="n">
        <x:f>AF5*N5</x:f>
        <x:v>3200000</x:v>
      </x:c>
      <x:c r="AJ5" s="68" t="n">
        <x:f>SUM(L5:N5)</x:f>
        <x:v>1</x:v>
      </x:c>
      <x:c r="AK5" s="98" t="n">
        <x:f>IF(AND(E5="Nómina",(H5+I5)&lt;Parametros!$C$4*Parametros!$C$34),Parametros!$C$33,0)</x:f>
        <x:v>0</x:v>
      </x:c>
      <x:c r="AL5" s="155" t="str">
        <x:v>Distribución manual</x:v>
      </x:c>
    </x:row>
    <x:row r="6">
      <x:c r="A6" s="63" t="n">
        <x:v>3</x:v>
      </x:c>
      <x:c r="B6" s="63" t="str">
        <x:v>Andrés Chaves Jordán</x:v>
      </x:c>
      <x:c r="C6" s="63" t="str">
        <x:v>Director de mercadeo y financieras</x:v>
      </x:c>
      <x:c r="D6" s="63" t="str">
        <x:v>Socios</x:v>
      </x:c>
      <x:c r="E6" s="63" t="str">
        <x:v>Honorarios</x:v>
      </x:c>
      <x:c r="F6" s="63" t="str">
        <x:v>Compartido</x:v>
      </x:c>
      <x:c r="G6" s="63" t="str">
        <x:v>Valor fijo</x:v>
      </x:c>
      <x:c r="H6" s="64" t="n">
        <x:v>10000000</x:v>
      </x:c>
      <x:c r="I6" s="64" t="n">
        <x:v>0</x:v>
      </x:c>
      <x:c r="J6" s="64" t="n">
        <x:v>0</x:v>
      </x:c>
      <x:c r="K6" s="64" t="n">
        <x:v>0</x:v>
      </x:c>
      <x:c r="L6" s="65" t="n">
        <x:v>0.5</x:v>
      </x:c>
      <x:c r="M6" s="65" t="n">
        <x:v>0.3</x:v>
      </x:c>
      <x:c r="N6" s="65" t="n">
        <x:v>0.2</x:v>
      </x:c>
      <x:c r="O6" s="99" t="n">
        <x:v>0.00522</x:v>
      </x:c>
      <x:c r="P6" s="66" t="str"/>
      <x:c r="Q6" s="67" t="n">
        <x:f>IF(E6="Nómina",IF((H6+I6)&lt;=Parametros!$C$4*Parametros!$C$6,Parametros!$C$5,0),0)</x:f>
        <x:v>0</x:v>
      </x:c>
      <x:c r="R6" s="67" t="n">
        <x:f>IF(E6="Nómina",H6+I6,0)</x:f>
        <x:v>0</x:v>
      </x:c>
      <x:c r="S6" s="67" t="n">
        <x:f>IF(E6="Nómina",H6+I6+Q6,0)</x:f>
        <x:v>0</x:v>
      </x:c>
      <x:c r="T6" s="67" t="n">
        <x:f>S6*Parametros!$C$11</x:f>
        <x:v>0</x:v>
      </x:c>
      <x:c r="U6" s="67" t="n">
        <x:f>S6*Parametros!$C$12</x:f>
        <x:v>0</x:v>
      </x:c>
      <x:c r="V6" s="67" t="n">
        <x:f>S6*Parametros!$C$13</x:f>
        <x:v>0</x:v>
      </x:c>
      <x:c r="W6" s="67" t="n">
        <x:f>R6*Parametros!$C$14</x:f>
        <x:v>0</x:v>
      </x:c>
      <x:c r="X6" s="67" t="n">
        <x:f>R6*Parametros!$C$16*Parametros!$C$23</x:f>
        <x:v>0</x:v>
      </x:c>
      <x:c r="Y6" s="67" t="n">
        <x:f>R6*Parametros!$C$17</x:f>
        <x:v>0</x:v>
      </x:c>
      <x:c r="Z6" s="67" t="n">
        <x:f>R6*O6</x:f>
        <x:v>0</x:v>
      </x:c>
      <x:c r="AA6" s="67" t="n">
        <x:f>R6*Parametros!$C$19</x:f>
        <x:v>0</x:v>
      </x:c>
      <x:c r="AB6" s="67" t="n">
        <x:f>R6*Parametros!$C$20*Parametros!$C$24</x:f>
        <x:v>0</x:v>
      </x:c>
      <x:c r="AC6" s="67" t="n">
        <x:f>R6*Parametros!$C$21*Parametros!$C$25</x:f>
        <x:v>0</x:v>
      </x:c>
      <x:c r="AD6" s="67" t="n">
        <x:f>IF(E6="Nómina",SUM(H6:K6)+Q6+SUM(T6:AC6)+AK6,0)</x:f>
        <x:v>0</x:v>
      </x:c>
      <x:c r="AE6" s="67" t="n">
        <x:f>IF(E6="Honorarios",H6+J6+K6,0)</x:f>
        <x:v>10000000</x:v>
      </x:c>
      <x:c r="AF6" s="67" t="n">
        <x:f>AD6+AE6</x:f>
        <x:v>10000000</x:v>
      </x:c>
      <x:c r="AG6" s="67" t="n">
        <x:f>AF6*L6</x:f>
        <x:v>5000000</x:v>
      </x:c>
      <x:c r="AH6" s="67" t="n">
        <x:f>AF6*M6</x:f>
        <x:v>3000000</x:v>
      </x:c>
      <x:c r="AI6" s="67" t="n">
        <x:f>AF6*N6</x:f>
        <x:v>2000000</x:v>
      </x:c>
      <x:c r="AJ6" s="68" t="n">
        <x:f>SUM(L6:N6)</x:f>
        <x:v>1</x:v>
      </x:c>
      <x:c r="AK6" s="98" t="n">
        <x:f>IF(AND(E6="Nómina",(H6+I6)&lt;Parametros!$C$4*Parametros!$C$34),Parametros!$C$33,0)</x:f>
        <x:v>0</x:v>
      </x:c>
      <x:c r="AL6" s="155" t="str">
        <x:v>Distribución manual</x:v>
      </x:c>
    </x:row>
    <x:row r="7">
      <x:c r="A7" s="63" t="n">
        <x:v>4</x:v>
      </x:c>
      <x:c r="B7" s="63" t="str">
        <x:v>Julián Araque Mendivelso</x:v>
      </x:c>
      <x:c r="C7" s="63" t="str">
        <x:v>Gerente comercial Hero Tercera Norte</x:v>
      </x:c>
      <x:c r="D7" s="63" t="str">
        <x:v>Socios</x:v>
      </x:c>
      <x:c r="E7" s="63" t="str">
        <x:v>Nómina</x:v>
      </x:c>
      <x:c r="F7" s="63" t="str">
        <x:v>Hero Tercera Norte</x:v>
      </x:c>
      <x:c r="G7" s="63" t="str">
        <x:v>Valor fijo</x:v>
      </x:c>
      <x:c r="H7" s="64" t="n">
        <x:v>5000000</x:v>
      </x:c>
      <x:c r="I7" s="64" t="n">
        <x:v>0</x:v>
      </x:c>
      <x:c r="J7" s="64" t="n">
        <x:v>0</x:v>
      </x:c>
      <x:c r="K7" s="64" t="n">
        <x:v>0</x:v>
      </x:c>
      <x:c r="L7" s="65" t="n">
        <x:v>1</x:v>
      </x:c>
      <x:c r="M7" s="65" t="n">
        <x:v>0</x:v>
      </x:c>
      <x:c r="N7" s="65" t="n">
        <x:v>0</x:v>
      </x:c>
      <x:c r="O7" s="99" t="n">
        <x:v>0.00522</x:v>
      </x:c>
      <x:c r="P7" s="66" t="str"/>
      <x:c r="Q7" s="67" t="n">
        <x:f>IF(E7="Nómina",IF((H7+I7)&lt;=Parametros!$C$4*Parametros!$C$6,Parametros!$C$5,0),0)</x:f>
        <x:v>0</x:v>
      </x:c>
      <x:c r="R7" s="67" t="n">
        <x:f>IF(E7="Nómina",H7+I7,0)</x:f>
        <x:v>5000000</x:v>
      </x:c>
      <x:c r="S7" s="67" t="n">
        <x:f>IF(E7="Nómina",H7+I7+Q7,0)</x:f>
        <x:v>5000000</x:v>
      </x:c>
      <x:c r="T7" s="67" t="n">
        <x:f>S7*Parametros!$C$11</x:f>
        <x:v>416666.6666666666</x:v>
      </x:c>
      <x:c r="U7" s="67" t="n">
        <x:f>S7*Parametros!$C$12</x:f>
        <x:v>416666.6666666666</x:v>
      </x:c>
      <x:c r="V7" s="67" t="n">
        <x:f>S7*Parametros!$C$13</x:f>
        <x:v>50000</x:v>
      </x:c>
      <x:c r="W7" s="67" t="n">
        <x:f>R7*Parametros!$C$14</x:f>
        <x:v>208333.3333333333</x:v>
      </x:c>
      <x:c r="X7" s="67" t="n">
        <x:f>R7*Parametros!$C$16*Parametros!$C$23</x:f>
        <x:v>425000.00000000006</x:v>
      </x:c>
      <x:c r="Y7" s="67" t="n">
        <x:f>R7*Parametros!$C$17</x:f>
        <x:v>600000</x:v>
      </x:c>
      <x:c r="Z7" s="67" t="n">
        <x:f>R7*O7</x:f>
        <x:v>26100</x:v>
      </x:c>
      <x:c r="AA7" s="67" t="n">
        <x:f>R7*Parametros!$C$19</x:f>
        <x:v>200000</x:v>
      </x:c>
      <x:c r="AB7" s="67" t="n">
        <x:f>R7*Parametros!$C$20*Parametros!$C$24</x:f>
        <x:v>100000</x:v>
      </x:c>
      <x:c r="AC7" s="67" t="n">
        <x:f>R7*Parametros!$C$21*Parametros!$C$25</x:f>
        <x:v>150000</x:v>
      </x:c>
      <x:c r="AD7" s="67" t="n">
        <x:f>IF(E7="Nómina",SUM(H7:K7)+Q7+SUM(T7:AC7)+AK7,0)</x:f>
        <x:v>7592766.666666666</x:v>
      </x:c>
      <x:c r="AE7" s="67" t="n">
        <x:f>IF(E7="Honorarios",H7+J7+K7,0)</x:f>
        <x:v>0</x:v>
      </x:c>
      <x:c r="AF7" s="67" t="n">
        <x:f>AD7+AE7</x:f>
        <x:v>7592766.666666666</x:v>
      </x:c>
      <x:c r="AG7" s="67" t="n">
        <x:f>AF7*L7</x:f>
        <x:v>7592766.666666666</x:v>
      </x:c>
      <x:c r="AH7" s="67" t="n">
        <x:f>AF7*M7</x:f>
        <x:v>0</x:v>
      </x:c>
      <x:c r="AI7" s="67" t="n">
        <x:f>AF7*N7</x:f>
        <x:v>0</x:v>
      </x:c>
      <x:c r="AJ7" s="68" t="n">
        <x:f>SUM(L7:N7)</x:f>
        <x:v>1</x:v>
      </x:c>
      <x:c r="AK7" s="98" t="n">
        <x:f>IF(AND(E7="Nómina",(H7+I7)&lt;Parametros!$C$4*Parametros!$C$34),Parametros!$C$33,0)</x:f>
        <x:v>0</x:v>
      </x:c>
      <x:c r="AL7" s="155" t="str">
        <x:v>Distribución manual</x:v>
      </x:c>
    </x:row>
    <x:row r="8">
      <x:c r="A8" s="63" t="n">
        <x:v>5</x:v>
      </x:c>
      <x:c r="B8" s="63" t="str">
        <x:v>Carolina Corredor</x:v>
      </x:c>
      <x:c r="C8" s="63" t="str">
        <x:v>Contadora</x:v>
      </x:c>
      <x:c r="D8" s="63" t="str">
        <x:v>Administrativo</x:v>
      </x:c>
      <x:c r="E8" s="63" t="str">
        <x:v>Honorarios</x:v>
      </x:c>
      <x:c r="F8" s="63" t="str">
        <x:v>Compartido</x:v>
      </x:c>
      <x:c r="G8" s="63" t="str">
        <x:v>Valor fijo</x:v>
      </x:c>
      <x:c r="H8" s="64" t="n">
        <x:v>4500000</x:v>
      </x:c>
      <x:c r="I8" s="64" t="n">
        <x:v>0</x:v>
      </x:c>
      <x:c r="J8" s="64" t="n">
        <x:v>0</x:v>
      </x:c>
      <x:c r="K8" s="64" t="n">
        <x:v>0</x:v>
      </x:c>
      <x:c r="L8" s="65" t="n">
        <x:v>0.347234</x:v>
      </x:c>
      <x:c r="M8" s="65" t="n">
        <x:v>0.532454</x:v>
      </x:c>
      <x:c r="N8" s="65" t="n">
        <x:v>0.120312</x:v>
      </x:c>
      <x:c r="O8" s="99" t="n">
        <x:v>0.00522</x:v>
      </x:c>
      <x:c r="P8" s="66" t="str">
        <x:v>Distribución provisional según ventas de agosto 2026</x:v>
      </x:c>
      <x:c r="Q8" s="67" t="n">
        <x:f>IF(E8="Nómina",IF((H8+I8)&lt;=Parametros!$C$4*Parametros!$C$6,Parametros!$C$5,0),0)</x:f>
        <x:v>0</x:v>
      </x:c>
      <x:c r="R8" s="67" t="n">
        <x:f>IF(E8="Nómina",H8+I8,0)</x:f>
        <x:v>0</x:v>
      </x:c>
      <x:c r="S8" s="67" t="n">
        <x:f>IF(E8="Nómina",H8+I8+Q8,0)</x:f>
        <x:v>0</x:v>
      </x:c>
      <x:c r="T8" s="67" t="n">
        <x:f>S8*Parametros!$C$11</x:f>
        <x:v>0</x:v>
      </x:c>
      <x:c r="U8" s="67" t="n">
        <x:f>S8*Parametros!$C$12</x:f>
        <x:v>0</x:v>
      </x:c>
      <x:c r="V8" s="67" t="n">
        <x:f>S8*Parametros!$C$13</x:f>
        <x:v>0</x:v>
      </x:c>
      <x:c r="W8" s="67" t="n">
        <x:f>R8*Parametros!$C$14</x:f>
        <x:v>0</x:v>
      </x:c>
      <x:c r="X8" s="67" t="n">
        <x:f>R8*Parametros!$C$16*Parametros!$C$23</x:f>
        <x:v>0</x:v>
      </x:c>
      <x:c r="Y8" s="67" t="n">
        <x:f>R8*Parametros!$C$17</x:f>
        <x:v>0</x:v>
      </x:c>
      <x:c r="Z8" s="67" t="n">
        <x:f>R8*O8</x:f>
        <x:v>0</x:v>
      </x:c>
      <x:c r="AA8" s="67" t="n">
        <x:f>R8*Parametros!$C$19</x:f>
        <x:v>0</x:v>
      </x:c>
      <x:c r="AB8" s="67" t="n">
        <x:f>R8*Parametros!$C$20*Parametros!$C$24</x:f>
        <x:v>0</x:v>
      </x:c>
      <x:c r="AC8" s="67" t="n">
        <x:f>R8*Parametros!$C$21*Parametros!$C$25</x:f>
        <x:v>0</x:v>
      </x:c>
      <x:c r="AD8" s="67" t="n">
        <x:f>IF(E8="Nómina",SUM(H8:K8)+Q8+SUM(T8:AC8)+AK8,0)</x:f>
        <x:v>0</x:v>
      </x:c>
      <x:c r="AE8" s="67" t="n">
        <x:f>IF(E8="Honorarios",H8+J8+K8,0)</x:f>
        <x:v>4500000</x:v>
      </x:c>
      <x:c r="AF8" s="67" t="n">
        <x:f>AD8+AE8</x:f>
        <x:v>4500000</x:v>
      </x:c>
      <x:c r="AG8" s="67" t="n">
        <x:f>AF8*L8</x:f>
        <x:v>1562553</x:v>
      </x:c>
      <x:c r="AH8" s="67" t="n">
        <x:f>AF8*M8</x:f>
        <x:v>2396043</x:v>
      </x:c>
      <x:c r="AI8" s="67" t="n">
        <x:f>AF8*N8</x:f>
        <x:v>541404</x:v>
      </x:c>
      <x:c r="AJ8" s="68" t="n">
        <x:f>SUM(L8:N8)</x:f>
        <x:v>1</x:v>
      </x:c>
      <x:c r="AK8" s="98" t="n">
        <x:f>IF(AND(E8="Nómina",(H8+I8)&lt;Parametros!$C$4*Parametros!$C$34),Parametros!$C$33,0)</x:f>
        <x:v>0</x:v>
      </x:c>
      <x:c r="AL8" s="155" t="str">
        <x:v>Según participación en ventas</x:v>
      </x:c>
    </x:row>
    <x:row r="9">
      <x:c r="A9" s="63" t="n">
        <x:v>6</x:v>
      </x:c>
      <x:c r="B9" s="63" t="str">
        <x:v>Nayibe Araque</x:v>
      </x:c>
      <x:c r="C9" s="63" t="str">
        <x:v>Revisora fiscal</x:v>
      </x:c>
      <x:c r="D9" s="63" t="str">
        <x:v>Administrativo</x:v>
      </x:c>
      <x:c r="E9" s="63" t="str">
        <x:v>Honorarios</x:v>
      </x:c>
      <x:c r="F9" s="63" t="str">
        <x:v>Compartido</x:v>
      </x:c>
      <x:c r="G9" s="63" t="str">
        <x:v>Valor fijo</x:v>
      </x:c>
      <x:c r="H9" s="64" t="n">
        <x:v>2000000</x:v>
      </x:c>
      <x:c r="I9" s="64" t="n">
        <x:v>0</x:v>
      </x:c>
      <x:c r="J9" s="64" t="n">
        <x:v>0</x:v>
      </x:c>
      <x:c r="K9" s="64" t="n">
        <x:v>0</x:v>
      </x:c>
      <x:c r="L9" s="65" t="n">
        <x:v>0.347234</x:v>
      </x:c>
      <x:c r="M9" s="65" t="n">
        <x:v>0.532454</x:v>
      </x:c>
      <x:c r="N9" s="65" t="n">
        <x:v>0.120312</x:v>
      </x:c>
      <x:c r="O9" s="99" t="n">
        <x:v>0.00522</x:v>
      </x:c>
      <x:c r="P9" s="66" t="str">
        <x:v>Distribución provisional según ventas de agosto 2026</x:v>
      </x:c>
      <x:c r="Q9" s="67" t="n">
        <x:f>IF(E9="Nómina",IF((H9+I9)&lt;=Parametros!$C$4*Parametros!$C$6,Parametros!$C$5,0),0)</x:f>
        <x:v>0</x:v>
      </x:c>
      <x:c r="R9" s="67" t="n">
        <x:f>IF(E9="Nómina",H9+I9,0)</x:f>
        <x:v>0</x:v>
      </x:c>
      <x:c r="S9" s="67" t="n">
        <x:f>IF(E9="Nómina",H9+I9+Q9,0)</x:f>
        <x:v>0</x:v>
      </x:c>
      <x:c r="T9" s="67" t="n">
        <x:f>S9*Parametros!$C$11</x:f>
        <x:v>0</x:v>
      </x:c>
      <x:c r="U9" s="67" t="n">
        <x:f>S9*Parametros!$C$12</x:f>
        <x:v>0</x:v>
      </x:c>
      <x:c r="V9" s="67" t="n">
        <x:f>S9*Parametros!$C$13</x:f>
        <x:v>0</x:v>
      </x:c>
      <x:c r="W9" s="67" t="n">
        <x:f>R9*Parametros!$C$14</x:f>
        <x:v>0</x:v>
      </x:c>
      <x:c r="X9" s="67" t="n">
        <x:f>R9*Parametros!$C$16*Parametros!$C$23</x:f>
        <x:v>0</x:v>
      </x:c>
      <x:c r="Y9" s="67" t="n">
        <x:f>R9*Parametros!$C$17</x:f>
        <x:v>0</x:v>
      </x:c>
      <x:c r="Z9" s="67" t="n">
        <x:f>R9*O9</x:f>
        <x:v>0</x:v>
      </x:c>
      <x:c r="AA9" s="67" t="n">
        <x:f>R9*Parametros!$C$19</x:f>
        <x:v>0</x:v>
      </x:c>
      <x:c r="AB9" s="67" t="n">
        <x:f>R9*Parametros!$C$20*Parametros!$C$24</x:f>
        <x:v>0</x:v>
      </x:c>
      <x:c r="AC9" s="67" t="n">
        <x:f>R9*Parametros!$C$21*Parametros!$C$25</x:f>
        <x:v>0</x:v>
      </x:c>
      <x:c r="AD9" s="67" t="n">
        <x:f>IF(E9="Nómina",SUM(H9:K9)+Q9+SUM(T9:AC9)+AK9,0)</x:f>
        <x:v>0</x:v>
      </x:c>
      <x:c r="AE9" s="67" t="n">
        <x:f>IF(E9="Honorarios",H9+J9+K9,0)</x:f>
        <x:v>2000000</x:v>
      </x:c>
      <x:c r="AF9" s="67" t="n">
        <x:f>AD9+AE9</x:f>
        <x:v>2000000</x:v>
      </x:c>
      <x:c r="AG9" s="67" t="n">
        <x:f>AF9*L9</x:f>
        <x:v>694468</x:v>
      </x:c>
      <x:c r="AH9" s="67" t="n">
        <x:f>AF9*M9</x:f>
        <x:v>1064908</x:v>
      </x:c>
      <x:c r="AI9" s="67" t="n">
        <x:f>AF9*N9</x:f>
        <x:v>240624</x:v>
      </x:c>
      <x:c r="AJ9" s="68" t="n">
        <x:f>SUM(L9:N9)</x:f>
        <x:v>1</x:v>
      </x:c>
      <x:c r="AK9" s="98" t="n">
        <x:f>IF(AND(E9="Nómina",(H9+I9)&lt;Parametros!$C$4*Parametros!$C$34),Parametros!$C$33,0)</x:f>
        <x:v>0</x:v>
      </x:c>
      <x:c r="AL9" s="155" t="str">
        <x:v>Según participación en ventas</x:v>
      </x:c>
    </x:row>
    <x:row r="10">
      <x:c r="A10" s="63" t="n">
        <x:v>7</x:v>
      </x:c>
      <x:c r="B10" s="63" t="str">
        <x:v>Beatriz Prado</x:v>
      </x:c>
      <x:c r="C10" s="63" t="str">
        <x:v>Jefe de talento humano</x:v>
      </x:c>
      <x:c r="D10" s="63" t="str">
        <x:v>Administrativo</x:v>
      </x:c>
      <x:c r="E10" s="63" t="str">
        <x:v>Honorarios</x:v>
      </x:c>
      <x:c r="F10" s="63" t="str">
        <x:v>Compartido</x:v>
      </x:c>
      <x:c r="G10" s="63" t="str">
        <x:v>Valor fijo</x:v>
      </x:c>
      <x:c r="H10" s="64" t="n">
        <x:v>2400000</x:v>
      </x:c>
      <x:c r="I10" s="64" t="n">
        <x:v>0</x:v>
      </x:c>
      <x:c r="J10" s="64" t="n">
        <x:v>0</x:v>
      </x:c>
      <x:c r="K10" s="64" t="n">
        <x:v>0</x:v>
      </x:c>
      <x:c r="L10" s="65" t="n">
        <x:v>0.347234</x:v>
      </x:c>
      <x:c r="M10" s="65" t="n">
        <x:v>0.532454</x:v>
      </x:c>
      <x:c r="N10" s="65" t="n">
        <x:v>0.120312</x:v>
      </x:c>
      <x:c r="O10" s="99" t="n">
        <x:v>0.00522</x:v>
      </x:c>
      <x:c r="P10" s="66" t="str">
        <x:v>Distribución provisional según ventas de agosto 2026</x:v>
      </x:c>
      <x:c r="Q10" s="67" t="n">
        <x:f>IF(E10="Nómina",IF((H10+I10)&lt;=Parametros!$C$4*Parametros!$C$6,Parametros!$C$5,0),0)</x:f>
        <x:v>0</x:v>
      </x:c>
      <x:c r="R10" s="67" t="n">
        <x:f>IF(E10="Nómina",H10+I10,0)</x:f>
        <x:v>0</x:v>
      </x:c>
      <x:c r="S10" s="67" t="n">
        <x:f>IF(E10="Nómina",H10+I10+Q10,0)</x:f>
        <x:v>0</x:v>
      </x:c>
      <x:c r="T10" s="67" t="n">
        <x:f>S10*Parametros!$C$11</x:f>
        <x:v>0</x:v>
      </x:c>
      <x:c r="U10" s="67" t="n">
        <x:f>S10*Parametros!$C$12</x:f>
        <x:v>0</x:v>
      </x:c>
      <x:c r="V10" s="67" t="n">
        <x:f>S10*Parametros!$C$13</x:f>
        <x:v>0</x:v>
      </x:c>
      <x:c r="W10" s="67" t="n">
        <x:f>R10*Parametros!$C$14</x:f>
        <x:v>0</x:v>
      </x:c>
      <x:c r="X10" s="67" t="n">
        <x:f>R10*Parametros!$C$16*Parametros!$C$23</x:f>
        <x:v>0</x:v>
      </x:c>
      <x:c r="Y10" s="67" t="n">
        <x:f>R10*Parametros!$C$17</x:f>
        <x:v>0</x:v>
      </x:c>
      <x:c r="Z10" s="67" t="n">
        <x:f>R10*O10</x:f>
        <x:v>0</x:v>
      </x:c>
      <x:c r="AA10" s="67" t="n">
        <x:f>R10*Parametros!$C$19</x:f>
        <x:v>0</x:v>
      </x:c>
      <x:c r="AB10" s="67" t="n">
        <x:f>R10*Parametros!$C$20*Parametros!$C$24</x:f>
        <x:v>0</x:v>
      </x:c>
      <x:c r="AC10" s="67" t="n">
        <x:f>R10*Parametros!$C$21*Parametros!$C$25</x:f>
        <x:v>0</x:v>
      </x:c>
      <x:c r="AD10" s="67" t="n">
        <x:f>IF(E10="Nómina",SUM(H10:K10)+Q10+SUM(T10:AC10)+AK10,0)</x:f>
        <x:v>0</x:v>
      </x:c>
      <x:c r="AE10" s="67" t="n">
        <x:f>IF(E10="Honorarios",H10+J10+K10,0)</x:f>
        <x:v>2400000</x:v>
      </x:c>
      <x:c r="AF10" s="67" t="n">
        <x:f>AD10+AE10</x:f>
        <x:v>2400000</x:v>
      </x:c>
      <x:c r="AG10" s="67" t="n">
        <x:f>AF10*L10</x:f>
        <x:v>833361.6</x:v>
      </x:c>
      <x:c r="AH10" s="67" t="n">
        <x:f>AF10*M10</x:f>
        <x:v>1277889.5999999999</x:v>
      </x:c>
      <x:c r="AI10" s="67" t="n">
        <x:f>AF10*N10</x:f>
        <x:v>288748.8</x:v>
      </x:c>
      <x:c r="AJ10" s="68" t="n">
        <x:f>SUM(L10:N10)</x:f>
        <x:v>1</x:v>
      </x:c>
      <x:c r="AK10" s="98" t="n">
        <x:f>IF(AND(E10="Nómina",(H10+I10)&lt;Parametros!$C$4*Parametros!$C$34),Parametros!$C$33,0)</x:f>
        <x:v>0</x:v>
      </x:c>
      <x:c r="AL10" s="155" t="str">
        <x:v>Según número de personas</x:v>
      </x:c>
    </x:row>
    <x:row r="11">
      <x:c r="A11" s="63" t="n">
        <x:v>8</x:v>
      </x:c>
      <x:c r="B11" s="63" t="str">
        <x:v>Lorena Cardona</x:v>
      </x:c>
      <x:c r="C11" s="63" t="str">
        <x:v>Responsable de calidad y seguros</x:v>
      </x:c>
      <x:c r="D11" s="63" t="str">
        <x:v>Administrativo</x:v>
      </x:c>
      <x:c r="E11" s="63" t="str">
        <x:v>Honorarios</x:v>
      </x:c>
      <x:c r="F11" s="63" t="str">
        <x:v>Compartido</x:v>
      </x:c>
      <x:c r="G11" s="63" t="str">
        <x:v>Valor fijo</x:v>
      </x:c>
      <x:c r="H11" s="64" t="n">
        <x:v>2100000</x:v>
      </x:c>
      <x:c r="I11" s="64" t="n">
        <x:v>0</x:v>
      </x:c>
      <x:c r="J11" s="64" t="n">
        <x:v>0</x:v>
      </x:c>
      <x:c r="K11" s="64" t="n">
        <x:v>0</x:v>
      </x:c>
      <x:c r="L11" s="65" t="n">
        <x:v>0.347234</x:v>
      </x:c>
      <x:c r="M11" s="65" t="n">
        <x:v>0.532454</x:v>
      </x:c>
      <x:c r="N11" s="65" t="n">
        <x:v>0.120312</x:v>
      </x:c>
      <x:c r="O11" s="99" t="n">
        <x:v>0.00522</x:v>
      </x:c>
      <x:c r="P11" s="66" t="str">
        <x:v>Distribución provisional según ventas de agosto 2026</x:v>
      </x:c>
      <x:c r="Q11" s="67" t="n">
        <x:f>IF(E11="Nómina",IF((H11+I11)&lt;=Parametros!$C$4*Parametros!$C$6,Parametros!$C$5,0),0)</x:f>
        <x:v>0</x:v>
      </x:c>
      <x:c r="R11" s="67" t="n">
        <x:f>IF(E11="Nómina",H11+I11,0)</x:f>
        <x:v>0</x:v>
      </x:c>
      <x:c r="S11" s="67" t="n">
        <x:f>IF(E11="Nómina",H11+I11+Q11,0)</x:f>
        <x:v>0</x:v>
      </x:c>
      <x:c r="T11" s="67" t="n">
        <x:f>S11*Parametros!$C$11</x:f>
        <x:v>0</x:v>
      </x:c>
      <x:c r="U11" s="67" t="n">
        <x:f>S11*Parametros!$C$12</x:f>
        <x:v>0</x:v>
      </x:c>
      <x:c r="V11" s="67" t="n">
        <x:f>S11*Parametros!$C$13</x:f>
        <x:v>0</x:v>
      </x:c>
      <x:c r="W11" s="67" t="n">
        <x:f>R11*Parametros!$C$14</x:f>
        <x:v>0</x:v>
      </x:c>
      <x:c r="X11" s="67" t="n">
        <x:f>R11*Parametros!$C$16*Parametros!$C$23</x:f>
        <x:v>0</x:v>
      </x:c>
      <x:c r="Y11" s="67" t="n">
        <x:f>R11*Parametros!$C$17</x:f>
        <x:v>0</x:v>
      </x:c>
      <x:c r="Z11" s="67" t="n">
        <x:f>R11*O11</x:f>
        <x:v>0</x:v>
      </x:c>
      <x:c r="AA11" s="67" t="n">
        <x:f>R11*Parametros!$C$19</x:f>
        <x:v>0</x:v>
      </x:c>
      <x:c r="AB11" s="67" t="n">
        <x:f>R11*Parametros!$C$20*Parametros!$C$24</x:f>
        <x:v>0</x:v>
      </x:c>
      <x:c r="AC11" s="67" t="n">
        <x:f>R11*Parametros!$C$21*Parametros!$C$25</x:f>
        <x:v>0</x:v>
      </x:c>
      <x:c r="AD11" s="67" t="n">
        <x:f>IF(E11="Nómina",SUM(H11:K11)+Q11+SUM(T11:AC11)+AK11,0)</x:f>
        <x:v>0</x:v>
      </x:c>
      <x:c r="AE11" s="67" t="n">
        <x:f>IF(E11="Honorarios",H11+J11+K11,0)</x:f>
        <x:v>2100000</x:v>
      </x:c>
      <x:c r="AF11" s="67" t="n">
        <x:f>AD11+AE11</x:f>
        <x:v>2100000</x:v>
      </x:c>
      <x:c r="AG11" s="67" t="n">
        <x:f>AF11*L11</x:f>
        <x:v>729191.4</x:v>
      </x:c>
      <x:c r="AH11" s="67" t="n">
        <x:f>AF11*M11</x:f>
        <x:v>1118153.4</x:v>
      </x:c>
      <x:c r="AI11" s="67" t="n">
        <x:f>AF11*N11</x:f>
        <x:v>252655.2</x:v>
      </x:c>
      <x:c r="AJ11" s="68" t="n">
        <x:f>SUM(L11:N11)</x:f>
        <x:v>1</x:v>
      </x:c>
      <x:c r="AK11" s="98" t="n">
        <x:f>IF(AND(E11="Nómina",(H11+I11)&lt;Parametros!$C$4*Parametros!$C$34),Parametros!$C$33,0)</x:f>
        <x:v>0</x:v>
      </x:c>
      <x:c r="AL11" s="155" t="str">
        <x:v>Según participación en ventas</x:v>
      </x:c>
    </x:row>
    <x:row r="12">
      <x:c r="A12" s="63" t="n">
        <x:v>9</x:v>
      </x:c>
      <x:c r="B12" s="63" t="str">
        <x:v>Eva Medina</x:v>
      </x:c>
      <x:c r="C12" s="63" t="str">
        <x:v>Auxiliar de tesorería</x:v>
      </x:c>
      <x:c r="D12" s="63" t="str">
        <x:v>Administrativo</x:v>
      </x:c>
      <x:c r="E12" s="63" t="str">
        <x:v>Nómina</x:v>
      </x:c>
      <x:c r="F12" s="63" t="str">
        <x:v>Compartido</x:v>
      </x:c>
      <x:c r="G12" s="63" t="str">
        <x:v>Valor fijo</x:v>
      </x:c>
      <x:c r="H12" s="64" t="n">
        <x:v>2200000</x:v>
      </x:c>
      <x:c r="I12" s="64" t="n">
        <x:v>0</x:v>
      </x:c>
      <x:c r="J12" s="64" t="n">
        <x:v>0</x:v>
      </x:c>
      <x:c r="K12" s="64" t="n">
        <x:v>0</x:v>
      </x:c>
      <x:c r="L12" s="65" t="n">
        <x:v>0.347234</x:v>
      </x:c>
      <x:c r="M12" s="65" t="n">
        <x:v>0.532454</x:v>
      </x:c>
      <x:c r="N12" s="65" t="n">
        <x:v>0.120312</x:v>
      </x:c>
      <x:c r="O12" s="99" t="n">
        <x:v>0.00522</x:v>
      </x:c>
      <x:c r="P12" s="66" t="str"/>
      <x:c r="Q12" s="67" t="n">
        <x:f>IF(E12="Nómina",IF((H12+I12)&lt;=Parametros!$C$4*Parametros!$C$6,Parametros!$C$5,0),0)</x:f>
        <x:v>249095</x:v>
      </x:c>
      <x:c r="R12" s="67" t="n">
        <x:f>IF(E12="Nómina",H12+I12,0)</x:f>
        <x:v>2200000</x:v>
      </x:c>
      <x:c r="S12" s="67" t="n">
        <x:f>IF(E12="Nómina",H12+I12+Q12,0)</x:f>
        <x:v>2449095</x:v>
      </x:c>
      <x:c r="T12" s="67" t="n">
        <x:f>S12*Parametros!$C$11</x:f>
        <x:v>204091.25</x:v>
      </x:c>
      <x:c r="U12" s="67" t="n">
        <x:f>S12*Parametros!$C$12</x:f>
        <x:v>204091.25</x:v>
      </x:c>
      <x:c r="V12" s="67" t="n">
        <x:f>S12*Parametros!$C$13</x:f>
        <x:v>24490.95</x:v>
      </x:c>
      <x:c r="W12" s="67" t="n">
        <x:f>R12*Parametros!$C$14</x:f>
        <x:v>91666.66666666666</x:v>
      </x:c>
      <x:c r="X12" s="67" t="n">
        <x:f>R12*Parametros!$C$16*Parametros!$C$23</x:f>
        <x:v>187000</x:v>
      </x:c>
      <x:c r="Y12" s="67" t="n">
        <x:f>R12*Parametros!$C$17</x:f>
        <x:v>264000</x:v>
      </x:c>
      <x:c r="Z12" s="67" t="n">
        <x:f>R12*O12</x:f>
        <x:v>11484</x:v>
      </x:c>
      <x:c r="AA12" s="67" t="n">
        <x:f>R12*Parametros!$C$19</x:f>
        <x:v>88000</x:v>
      </x:c>
      <x:c r="AB12" s="67" t="n">
        <x:f>R12*Parametros!$C$20*Parametros!$C$24</x:f>
        <x:v>44000</x:v>
      </x:c>
      <x:c r="AC12" s="67" t="n">
        <x:f>R12*Parametros!$C$21*Parametros!$C$25</x:f>
        <x:v>66000</x:v>
      </x:c>
      <x:c r="AD12" s="67" t="n">
        <x:f>IF(E12="Nómina",SUM(H12:K12)+Q12+SUM(T12:AC12)+AK12,0)</x:f>
        <x:v>3678919.1166666667</x:v>
      </x:c>
      <x:c r="AE12" s="67" t="n">
        <x:f>IF(E12="Honorarios",H12+J12+K12,0)</x:f>
        <x:v>0</x:v>
      </x:c>
      <x:c r="AF12" s="67" t="n">
        <x:f>AD12+AE12</x:f>
        <x:v>3678919.1166666667</x:v>
      </x:c>
      <x:c r="AG12" s="67" t="n">
        <x:f>AF12*L12</x:f>
        <x:v>1277445.8005566334</x:v>
      </x:c>
      <x:c r="AH12" s="67" t="n">
        <x:f>AF12*M12</x:f>
        <x:v>1958855.1993456334</x:v>
      </x:c>
      <x:c r="AI12" s="67" t="n">
        <x:f>AF12*N12</x:f>
        <x:v>442618.11676440004</x:v>
      </x:c>
      <x:c r="AJ12" s="68" t="n">
        <x:f>SUM(L12:N12)</x:f>
        <x:v>1</x:v>
      </x:c>
      <x:c r="AK12" s="98" t="n">
        <x:f>IF(AND(E12="Nómina",(H12+I12)&lt;Parametros!$C$4*Parametros!$C$34),Parametros!$C$33,0)</x:f>
        <x:v>45000</x:v>
      </x:c>
      <x:c r="AL12" s="155" t="str">
        <x:v>Según participación en ventas</x:v>
      </x:c>
    </x:row>
    <x:row r="13">
      <x:c r="A13" s="63" t="n">
        <x:v>10</x:v>
      </x:c>
      <x:c r="B13" s="63" t="str">
        <x:v>Heydi Cardona</x:v>
      </x:c>
      <x:c r="C13" s="63" t="str">
        <x:v>Auxiliar de facturación</x:v>
      </x:c>
      <x:c r="D13" s="63" t="str">
        <x:v>Administrativo</x:v>
      </x:c>
      <x:c r="E13" s="63" t="str">
        <x:v>Nómina</x:v>
      </x:c>
      <x:c r="F13" s="63" t="str">
        <x:v>Compartido</x:v>
      </x:c>
      <x:c r="G13" s="63" t="str">
        <x:v>Valor fijo</x:v>
      </x:c>
      <x:c r="H13" s="64" t="n">
        <x:v>2000000</x:v>
      </x:c>
      <x:c r="I13" s="64" t="n">
        <x:v>0</x:v>
      </x:c>
      <x:c r="J13" s="64" t="n">
        <x:v>0</x:v>
      </x:c>
      <x:c r="K13" s="64" t="n">
        <x:v>0</x:v>
      </x:c>
      <x:c r="L13" s="65" t="n">
        <x:v>0.347234</x:v>
      </x:c>
      <x:c r="M13" s="65" t="n">
        <x:v>0.532454</x:v>
      </x:c>
      <x:c r="N13" s="65" t="n">
        <x:v>0.120312</x:v>
      </x:c>
      <x:c r="O13" s="99" t="n">
        <x:v>0.00522</x:v>
      </x:c>
      <x:c r="P13" s="66" t="str"/>
      <x:c r="Q13" s="67" t="n">
        <x:f>IF(E13="Nómina",IF((H13+I13)&lt;=Parametros!$C$4*Parametros!$C$6,Parametros!$C$5,0),0)</x:f>
        <x:v>249095</x:v>
      </x:c>
      <x:c r="R13" s="67" t="n">
        <x:f>IF(E13="Nómina",H13+I13,0)</x:f>
        <x:v>2000000</x:v>
      </x:c>
      <x:c r="S13" s="67" t="n">
        <x:f>IF(E13="Nómina",H13+I13+Q13,0)</x:f>
        <x:v>2249095</x:v>
      </x:c>
      <x:c r="T13" s="67" t="n">
        <x:f>S13*Parametros!$C$11</x:f>
        <x:v>187424.5833333333</x:v>
      </x:c>
      <x:c r="U13" s="67" t="n">
        <x:f>S13*Parametros!$C$12</x:f>
        <x:v>187424.5833333333</x:v>
      </x:c>
      <x:c r="V13" s="67" t="n">
        <x:f>S13*Parametros!$C$13</x:f>
        <x:v>22490.95</x:v>
      </x:c>
      <x:c r="W13" s="67" t="n">
        <x:f>R13*Parametros!$C$14</x:f>
        <x:v>83333.33333333333</x:v>
      </x:c>
      <x:c r="X13" s="67" t="n">
        <x:f>R13*Parametros!$C$16*Parametros!$C$23</x:f>
        <x:v>170000</x:v>
      </x:c>
      <x:c r="Y13" s="67" t="n">
        <x:f>R13*Parametros!$C$17</x:f>
        <x:v>240000</x:v>
      </x:c>
      <x:c r="Z13" s="67" t="n">
        <x:f>R13*O13</x:f>
        <x:v>10440</x:v>
      </x:c>
      <x:c r="AA13" s="67" t="n">
        <x:f>R13*Parametros!$C$19</x:f>
        <x:v>80000</x:v>
      </x:c>
      <x:c r="AB13" s="67" t="n">
        <x:f>R13*Parametros!$C$20*Parametros!$C$24</x:f>
        <x:v>40000</x:v>
      </x:c>
      <x:c r="AC13" s="67" t="n">
        <x:f>R13*Parametros!$C$21*Parametros!$C$25</x:f>
        <x:v>60000</x:v>
      </x:c>
      <x:c r="AD13" s="67" t="n">
        <x:f>IF(E13="Nómina",SUM(H13:K13)+Q13+SUM(T13:AC13)+AK13,0)</x:f>
        <x:v>3375208.45</x:v>
      </x:c>
      <x:c r="AE13" s="67" t="n">
        <x:f>IF(E13="Honorarios",H13+J13+K13,0)</x:f>
        <x:v>0</x:v>
      </x:c>
      <x:c r="AF13" s="67" t="n">
        <x:f>AD13+AE13</x:f>
        <x:v>3375208.45</x:v>
      </x:c>
      <x:c r="AG13" s="67" t="n">
        <x:f>AF13*L13</x:f>
        <x:v>1171987.1309273</x:v>
      </x:c>
      <x:c r="AH13" s="67" t="n">
        <x:f>AF13*M13</x:f>
        <x:v>1797143.2400363002</x:v>
      </x:c>
      <x:c r="AI13" s="67" t="n">
        <x:f>AF13*N13</x:f>
        <x:v>406078.0790364</x:v>
      </x:c>
      <x:c r="AJ13" s="68" t="n">
        <x:f>SUM(L13:N13)</x:f>
        <x:v>1</x:v>
      </x:c>
      <x:c r="AK13" s="98" t="n">
        <x:f>IF(AND(E13="Nómina",(H13+I13)&lt;Parametros!$C$4*Parametros!$C$34),Parametros!$C$33,0)</x:f>
        <x:v>45000</x:v>
      </x:c>
      <x:c r="AL13" s="155" t="str">
        <x:v>Según participación en ventas</x:v>
      </x:c>
    </x:row>
    <x:row r="14">
      <x:c r="A14" s="63" t="n">
        <x:v>11</x:v>
      </x:c>
      <x:c r="B14" s="63" t="str">
        <x:v>Ángela Rodríguez</x:v>
      </x:c>
      <x:c r="C14" s="63" t="str">
        <x:v>Auxiliar de facturación</x:v>
      </x:c>
      <x:c r="D14" s="63" t="str">
        <x:v>Administrativo</x:v>
      </x:c>
      <x:c r="E14" s="63" t="str">
        <x:v>Nómina</x:v>
      </x:c>
      <x:c r="F14" s="63" t="str">
        <x:v>Compartido</x:v>
      </x:c>
      <x:c r="G14" s="63" t="str">
        <x:v>Valor fijo</x:v>
      </x:c>
      <x:c r="H14" s="64" t="n">
        <x:v>2000000</x:v>
      </x:c>
      <x:c r="I14" s="64" t="n">
        <x:v>0</x:v>
      </x:c>
      <x:c r="J14" s="64" t="n">
        <x:v>0</x:v>
      </x:c>
      <x:c r="K14" s="64" t="n">
        <x:v>0</x:v>
      </x:c>
      <x:c r="L14" s="65" t="n">
        <x:v>0.347234</x:v>
      </x:c>
      <x:c r="M14" s="65" t="n">
        <x:v>0.532454</x:v>
      </x:c>
      <x:c r="N14" s="65" t="n">
        <x:v>0.120312</x:v>
      </x:c>
      <x:c r="O14" s="99" t="n">
        <x:v>0.00522</x:v>
      </x:c>
      <x:c r="P14" s="66" t="str"/>
      <x:c r="Q14" s="67" t="n">
        <x:f>IF(E14="Nómina",IF((H14+I14)&lt;=Parametros!$C$4*Parametros!$C$6,Parametros!$C$5,0),0)</x:f>
        <x:v>249095</x:v>
      </x:c>
      <x:c r="R14" s="67" t="n">
        <x:f>IF(E14="Nómina",H14+I14,0)</x:f>
        <x:v>2000000</x:v>
      </x:c>
      <x:c r="S14" s="67" t="n">
        <x:f>IF(E14="Nómina",H14+I14+Q14,0)</x:f>
        <x:v>2249095</x:v>
      </x:c>
      <x:c r="T14" s="67" t="n">
        <x:f>S14*Parametros!$C$11</x:f>
        <x:v>187424.5833333333</x:v>
      </x:c>
      <x:c r="U14" s="67" t="n">
        <x:f>S14*Parametros!$C$12</x:f>
        <x:v>187424.5833333333</x:v>
      </x:c>
      <x:c r="V14" s="67" t="n">
        <x:f>S14*Parametros!$C$13</x:f>
        <x:v>22490.95</x:v>
      </x:c>
      <x:c r="W14" s="67" t="n">
        <x:f>R14*Parametros!$C$14</x:f>
        <x:v>83333.33333333333</x:v>
      </x:c>
      <x:c r="X14" s="67" t="n">
        <x:f>R14*Parametros!$C$16*Parametros!$C$23</x:f>
        <x:v>170000</x:v>
      </x:c>
      <x:c r="Y14" s="67" t="n">
        <x:f>R14*Parametros!$C$17</x:f>
        <x:v>240000</x:v>
      </x:c>
      <x:c r="Z14" s="67" t="n">
        <x:f>R14*O14</x:f>
        <x:v>10440</x:v>
      </x:c>
      <x:c r="AA14" s="67" t="n">
        <x:f>R14*Parametros!$C$19</x:f>
        <x:v>80000</x:v>
      </x:c>
      <x:c r="AB14" s="67" t="n">
        <x:f>R14*Parametros!$C$20*Parametros!$C$24</x:f>
        <x:v>40000</x:v>
      </x:c>
      <x:c r="AC14" s="67" t="n">
        <x:f>R14*Parametros!$C$21*Parametros!$C$25</x:f>
        <x:v>60000</x:v>
      </x:c>
      <x:c r="AD14" s="67" t="n">
        <x:f>IF(E14="Nómina",SUM(H14:K14)+Q14+SUM(T14:AC14)+AK14,0)</x:f>
        <x:v>3375208.45</x:v>
      </x:c>
      <x:c r="AE14" s="67" t="n">
        <x:f>IF(E14="Honorarios",H14+J14+K14,0)</x:f>
        <x:v>0</x:v>
      </x:c>
      <x:c r="AF14" s="67" t="n">
        <x:f>AD14+AE14</x:f>
        <x:v>3375208.45</x:v>
      </x:c>
      <x:c r="AG14" s="67" t="n">
        <x:f>AF14*L14</x:f>
        <x:v>1171987.1309273</x:v>
      </x:c>
      <x:c r="AH14" s="67" t="n">
        <x:f>AF14*M14</x:f>
        <x:v>1797143.2400363002</x:v>
      </x:c>
      <x:c r="AI14" s="67" t="n">
        <x:f>AF14*N14</x:f>
        <x:v>406078.0790364</x:v>
      </x:c>
      <x:c r="AJ14" s="68" t="n">
        <x:f>SUM(L14:N14)</x:f>
        <x:v>1</x:v>
      </x:c>
      <x:c r="AK14" s="98" t="n">
        <x:f>IF(AND(E14="Nómina",(H14+I14)&lt;Parametros!$C$4*Parametros!$C$34),Parametros!$C$33,0)</x:f>
        <x:v>45000</x:v>
      </x:c>
      <x:c r="AL14" s="155" t="str">
        <x:v>Según participación en ventas</x:v>
      </x:c>
    </x:row>
    <x:row r="15">
      <x:c r="A15" s="63" t="n">
        <x:v>12</x:v>
      </x:c>
      <x:c r="B15" s="63" t="str">
        <x:v>Valentina Betancourt</x:v>
      </x:c>
      <x:c r="C15" s="63" t="str">
        <x:v>Auxiliar contable</x:v>
      </x:c>
      <x:c r="D15" s="63" t="str">
        <x:v>Administrativo</x:v>
      </x:c>
      <x:c r="E15" s="63" t="str">
        <x:v>Nómina</x:v>
      </x:c>
      <x:c r="F15" s="63" t="str">
        <x:v>Compartido</x:v>
      </x:c>
      <x:c r="G15" s="63" t="str">
        <x:v>Valor fijo</x:v>
      </x:c>
      <x:c r="H15" s="64" t="n">
        <x:v>2000000</x:v>
      </x:c>
      <x:c r="I15" s="64" t="n">
        <x:v>0</x:v>
      </x:c>
      <x:c r="J15" s="64" t="n">
        <x:v>0</x:v>
      </x:c>
      <x:c r="K15" s="64" t="n">
        <x:v>0</x:v>
      </x:c>
      <x:c r="L15" s="65" t="n">
        <x:v>0.347234</x:v>
      </x:c>
      <x:c r="M15" s="65" t="n">
        <x:v>0.532454</x:v>
      </x:c>
      <x:c r="N15" s="65" t="n">
        <x:v>0.120312</x:v>
      </x:c>
      <x:c r="O15" s="99" t="n">
        <x:v>0.00522</x:v>
      </x:c>
      <x:c r="P15" s="66" t="str"/>
      <x:c r="Q15" s="67" t="n">
        <x:f>IF(E15="Nómina",IF((H15+I15)&lt;=Parametros!$C$4*Parametros!$C$6,Parametros!$C$5,0),0)</x:f>
        <x:v>249095</x:v>
      </x:c>
      <x:c r="R15" s="67" t="n">
        <x:f>IF(E15="Nómina",H15+I15,0)</x:f>
        <x:v>2000000</x:v>
      </x:c>
      <x:c r="S15" s="67" t="n">
        <x:f>IF(E15="Nómina",H15+I15+Q15,0)</x:f>
        <x:v>2249095</x:v>
      </x:c>
      <x:c r="T15" s="67" t="n">
        <x:f>S15*Parametros!$C$11</x:f>
        <x:v>187424.5833333333</x:v>
      </x:c>
      <x:c r="U15" s="67" t="n">
        <x:f>S15*Parametros!$C$12</x:f>
        <x:v>187424.5833333333</x:v>
      </x:c>
      <x:c r="V15" s="67" t="n">
        <x:f>S15*Parametros!$C$13</x:f>
        <x:v>22490.95</x:v>
      </x:c>
      <x:c r="W15" s="67" t="n">
        <x:f>R15*Parametros!$C$14</x:f>
        <x:v>83333.33333333333</x:v>
      </x:c>
      <x:c r="X15" s="67" t="n">
        <x:f>R15*Parametros!$C$16*Parametros!$C$23</x:f>
        <x:v>170000</x:v>
      </x:c>
      <x:c r="Y15" s="67" t="n">
        <x:f>R15*Parametros!$C$17</x:f>
        <x:v>240000</x:v>
      </x:c>
      <x:c r="Z15" s="67" t="n">
        <x:f>R15*O15</x:f>
        <x:v>10440</x:v>
      </x:c>
      <x:c r="AA15" s="67" t="n">
        <x:f>R15*Parametros!$C$19</x:f>
        <x:v>80000</x:v>
      </x:c>
      <x:c r="AB15" s="67" t="n">
        <x:f>R15*Parametros!$C$20*Parametros!$C$24</x:f>
        <x:v>40000</x:v>
      </x:c>
      <x:c r="AC15" s="67" t="n">
        <x:f>R15*Parametros!$C$21*Parametros!$C$25</x:f>
        <x:v>60000</x:v>
      </x:c>
      <x:c r="AD15" s="67" t="n">
        <x:f>IF(E15="Nómina",SUM(H15:K15)+Q15+SUM(T15:AC15)+AK15,0)</x:f>
        <x:v>3375208.45</x:v>
      </x:c>
      <x:c r="AE15" s="67" t="n">
        <x:f>IF(E15="Honorarios",H15+J15+K15,0)</x:f>
        <x:v>0</x:v>
      </x:c>
      <x:c r="AF15" s="67" t="n">
        <x:f>AD15+AE15</x:f>
        <x:v>3375208.45</x:v>
      </x:c>
      <x:c r="AG15" s="67" t="n">
        <x:f>AF15*L15</x:f>
        <x:v>1171987.1309273</x:v>
      </x:c>
      <x:c r="AH15" s="67" t="n">
        <x:f>AF15*M15</x:f>
        <x:v>1797143.2400363002</x:v>
      </x:c>
      <x:c r="AI15" s="67" t="n">
        <x:f>AF15*N15</x:f>
        <x:v>406078.0790364</x:v>
      </x:c>
      <x:c r="AJ15" s="68" t="n">
        <x:f>SUM(L15:N15)</x:f>
        <x:v>1</x:v>
      </x:c>
      <x:c r="AK15" s="98" t="n">
        <x:f>IF(AND(E15="Nómina",(H15+I15)&lt;Parametros!$C$4*Parametros!$C$34),Parametros!$C$33,0)</x:f>
        <x:v>45000</x:v>
      </x:c>
      <x:c r="AL15" s="155" t="str">
        <x:v>Según participación en ventas</x:v>
      </x:c>
    </x:row>
    <x:row r="16">
      <x:c r="A16" s="63" t="n">
        <x:v>13</x:v>
      </x:c>
      <x:c r="B16" s="63" t="str">
        <x:v>Johan Díaz</x:v>
      </x:c>
      <x:c r="C16" s="63" t="str">
        <x:v>Auxiliar de control interno</x:v>
      </x:c>
      <x:c r="D16" s="63" t="str">
        <x:v>Administrativo</x:v>
      </x:c>
      <x:c r="E16" s="63" t="str">
        <x:v>Nómina</x:v>
      </x:c>
      <x:c r="F16" s="63" t="str">
        <x:v>Compartido</x:v>
      </x:c>
      <x:c r="G16" s="63" t="str">
        <x:v>Valor fijo</x:v>
      </x:c>
      <x:c r="H16" s="64" t="n">
        <x:v>2200000</x:v>
      </x:c>
      <x:c r="I16" s="64" t="n">
        <x:v>0</x:v>
      </x:c>
      <x:c r="J16" s="64" t="n">
        <x:v>0</x:v>
      </x:c>
      <x:c r="K16" s="64" t="n">
        <x:v>0</x:v>
      </x:c>
      <x:c r="L16" s="65" t="n">
        <x:v>0.347234</x:v>
      </x:c>
      <x:c r="M16" s="65" t="n">
        <x:v>0.532454</x:v>
      </x:c>
      <x:c r="N16" s="65" t="n">
        <x:v>0.120312</x:v>
      </x:c>
      <x:c r="O16" s="99" t="n">
        <x:v>0.00522</x:v>
      </x:c>
      <x:c r="P16" s="66" t="str"/>
      <x:c r="Q16" s="67" t="n">
        <x:f>IF(E16="Nómina",IF((H16+I16)&lt;=Parametros!$C$4*Parametros!$C$6,Parametros!$C$5,0),0)</x:f>
        <x:v>249095</x:v>
      </x:c>
      <x:c r="R16" s="67" t="n">
        <x:f>IF(E16="Nómina",H16+I16,0)</x:f>
        <x:v>2200000</x:v>
      </x:c>
      <x:c r="S16" s="67" t="n">
        <x:f>IF(E16="Nómina",H16+I16+Q16,0)</x:f>
        <x:v>2449095</x:v>
      </x:c>
      <x:c r="T16" s="67" t="n">
        <x:f>S16*Parametros!$C$11</x:f>
        <x:v>204091.25</x:v>
      </x:c>
      <x:c r="U16" s="67" t="n">
        <x:f>S16*Parametros!$C$12</x:f>
        <x:v>204091.25</x:v>
      </x:c>
      <x:c r="V16" s="67" t="n">
        <x:f>S16*Parametros!$C$13</x:f>
        <x:v>24490.95</x:v>
      </x:c>
      <x:c r="W16" s="67" t="n">
        <x:f>R16*Parametros!$C$14</x:f>
        <x:v>91666.66666666666</x:v>
      </x:c>
      <x:c r="X16" s="67" t="n">
        <x:f>R16*Parametros!$C$16*Parametros!$C$23</x:f>
        <x:v>187000</x:v>
      </x:c>
      <x:c r="Y16" s="67" t="n">
        <x:f>R16*Parametros!$C$17</x:f>
        <x:v>264000</x:v>
      </x:c>
      <x:c r="Z16" s="67" t="n">
        <x:f>R16*O16</x:f>
        <x:v>11484</x:v>
      </x:c>
      <x:c r="AA16" s="67" t="n">
        <x:f>R16*Parametros!$C$19</x:f>
        <x:v>88000</x:v>
      </x:c>
      <x:c r="AB16" s="67" t="n">
        <x:f>R16*Parametros!$C$20*Parametros!$C$24</x:f>
        <x:v>44000</x:v>
      </x:c>
      <x:c r="AC16" s="67" t="n">
        <x:f>R16*Parametros!$C$21*Parametros!$C$25</x:f>
        <x:v>66000</x:v>
      </x:c>
      <x:c r="AD16" s="67" t="n">
        <x:f>IF(E16="Nómina",SUM(H16:K16)+Q16+SUM(T16:AC16)+AK16,0)</x:f>
        <x:v>3678919.1166666667</x:v>
      </x:c>
      <x:c r="AE16" s="67" t="n">
        <x:f>IF(E16="Honorarios",H16+J16+K16,0)</x:f>
        <x:v>0</x:v>
      </x:c>
      <x:c r="AF16" s="67" t="n">
        <x:f>AD16+AE16</x:f>
        <x:v>3678919.1166666667</x:v>
      </x:c>
      <x:c r="AG16" s="67" t="n">
        <x:f>AF16*L16</x:f>
        <x:v>1277445.8005566334</x:v>
      </x:c>
      <x:c r="AH16" s="67" t="n">
        <x:f>AF16*M16</x:f>
        <x:v>1958855.1993456334</x:v>
      </x:c>
      <x:c r="AI16" s="67" t="n">
        <x:f>AF16*N16</x:f>
        <x:v>442618.11676440004</x:v>
      </x:c>
      <x:c r="AJ16" s="68" t="n">
        <x:f>SUM(L16:N16)</x:f>
        <x:v>1</x:v>
      </x:c>
      <x:c r="AK16" s="98" t="n">
        <x:f>IF(AND(E16="Nómina",(H16+I16)&lt;Parametros!$C$4*Parametros!$C$34),Parametros!$C$33,0)</x:f>
        <x:v>45000</x:v>
      </x:c>
      <x:c r="AL16" s="155" t="str">
        <x:v>Según participación en ventas</x:v>
      </x:c>
    </x:row>
    <x:row r="17">
      <x:c r="A17" s="63" t="n">
        <x:v>14</x:v>
      </x:c>
      <x:c r="B17" s="63" t="str">
        <x:v>Julián Andrés Cardona Castao</x:v>
      </x:c>
      <x:c r="C17" s="63" t="str">
        <x:v>Auxiliar de agendamiento</x:v>
      </x:c>
      <x:c r="D17" s="63" t="str">
        <x:v>Administrativo</x:v>
      </x:c>
      <x:c r="E17" s="63" t="str">
        <x:v>Nómina</x:v>
      </x:c>
      <x:c r="F17" s="63" t="str">
        <x:v>Compartido</x:v>
      </x:c>
      <x:c r="G17" s="63" t="str">
        <x:v>SMLMV</x:v>
      </x:c>
      <x:c r="H17" s="64" t="n">
        <x:v>1750905</x:v>
      </x:c>
      <x:c r="I17" s="64" t="n">
        <x:v>0</x:v>
      </x:c>
      <x:c r="J17" s="64" t="n">
        <x:v>0</x:v>
      </x:c>
      <x:c r="K17" s="64" t="n">
        <x:v>0</x:v>
      </x:c>
      <x:c r="L17" s="65" t="n">
        <x:v>0.347234</x:v>
      </x:c>
      <x:c r="M17" s="65" t="n">
        <x:v>0.532454</x:v>
      </x:c>
      <x:c r="N17" s="65" t="n">
        <x:v>0.120312</x:v>
      </x:c>
      <x:c r="O17" s="99" t="n">
        <x:v>0.00522</x:v>
      </x:c>
      <x:c r="P17" s="66" t="str"/>
      <x:c r="Q17" s="67" t="n">
        <x:f>IF(E17="Nómina",IF((H17+I17)&lt;=Parametros!$C$4*Parametros!$C$6,Parametros!$C$5,0),0)</x:f>
        <x:v>249095</x:v>
      </x:c>
      <x:c r="R17" s="67" t="n">
        <x:f>IF(E17="Nómina",H17+I17,0)</x:f>
        <x:v>1750905</x:v>
      </x:c>
      <x:c r="S17" s="67" t="n">
        <x:f>IF(E17="Nómina",H17+I17+Q17,0)</x:f>
        <x:v>2000000</x:v>
      </x:c>
      <x:c r="T17" s="67" t="n">
        <x:f>S17*Parametros!$C$11</x:f>
        <x:v>166666.66666666666</x:v>
      </x:c>
      <x:c r="U17" s="67" t="n">
        <x:f>S17*Parametros!$C$12</x:f>
        <x:v>166666.66666666666</x:v>
      </x:c>
      <x:c r="V17" s="67" t="n">
        <x:f>S17*Parametros!$C$13</x:f>
        <x:v>20000</x:v>
      </x:c>
      <x:c r="W17" s="67" t="n">
        <x:f>R17*Parametros!$C$14</x:f>
        <x:v>72954.375</x:v>
      </x:c>
      <x:c r="X17" s="67" t="n">
        <x:f>R17*Parametros!$C$16*Parametros!$C$23</x:f>
        <x:v>148826.92500000002</x:v>
      </x:c>
      <x:c r="Y17" s="67" t="n">
        <x:f>R17*Parametros!$C$17</x:f>
        <x:v>210108.6</x:v>
      </x:c>
      <x:c r="Z17" s="67" t="n">
        <x:f>R17*O17</x:f>
        <x:v>9139.7241</x:v>
      </x:c>
      <x:c r="AA17" s="67" t="n">
        <x:f>R17*Parametros!$C$19</x:f>
        <x:v>70036.2</x:v>
      </x:c>
      <x:c r="AB17" s="67" t="n">
        <x:f>R17*Parametros!$C$20*Parametros!$C$24</x:f>
        <x:v>35018.1</x:v>
      </x:c>
      <x:c r="AC17" s="67" t="n">
        <x:f>R17*Parametros!$C$21*Parametros!$C$25</x:f>
        <x:v>52527.15</x:v>
      </x:c>
      <x:c r="AD17" s="67" t="n">
        <x:f>IF(E17="Nómina",SUM(H17:K17)+Q17+SUM(T17:AC17)+AK17,0)</x:f>
        <x:v>2996944.4074333333</x:v>
      </x:c>
      <x:c r="AE17" s="67" t="n">
        <x:f>IF(E17="Honorarios",H17+J17+K17,0)</x:f>
        <x:v>0</x:v>
      </x:c>
      <x:c r="AF17" s="67" t="n">
        <x:f>AD17+AE17</x:f>
        <x:v>2996944.4074333333</x:v>
      </x:c>
      <x:c r="AG17" s="67" t="n">
        <x:f>AF17*L17</x:f>
        <x:v>1040640.994370706</x:v>
      </x:c>
      <x:c r="AH17" s="67" t="n">
        <x:f>AF17*M17</x:f>
        <x:v>1595735.037515508</x:v>
      </x:c>
      <x:c r="AI17" s="67" t="n">
        <x:f>AF17*N17</x:f>
        <x:v>360568.3755471192</x:v>
      </x:c>
      <x:c r="AJ17" s="68" t="n">
        <x:f>SUM(L17:N17)</x:f>
        <x:v>1</x:v>
      </x:c>
      <x:c r="AK17" s="98" t="n">
        <x:f>IF(AND(E17="Nómina",(H17+I17)&lt;Parametros!$C$4*Parametros!$C$34),Parametros!$C$33,0)</x:f>
        <x:v>45000</x:v>
      </x:c>
      <x:c r="AL17" s="155" t="str">
        <x:v>Según participación en ventas</x:v>
      </x:c>
    </x:row>
    <x:row r="18">
      <x:c r="A18" s="63" t="n">
        <x:v>15</x:v>
      </x:c>
      <x:c r="B18" s="63" t="str">
        <x:v>Andrés Gonzales</x:v>
      </x:c>
      <x:c r="C18" s="63" t="str">
        <x:v>Jefe de posventa</x:v>
      </x:c>
      <x:c r="D18" s="63" t="str">
        <x:v>Administrativo</x:v>
      </x:c>
      <x:c r="E18" s="63" t="str">
        <x:v>Nómina</x:v>
      </x:c>
      <x:c r="F18" s="63" t="str">
        <x:v>Compartido</x:v>
      </x:c>
      <x:c r="G18" s="63" t="str">
        <x:v>Valor fijo</x:v>
      </x:c>
      <x:c r="H18" s="64" t="n">
        <x:v>2600000</x:v>
      </x:c>
      <x:c r="I18" s="64" t="n">
        <x:v>0</x:v>
      </x:c>
      <x:c r="J18" s="64" t="n">
        <x:v>0</x:v>
      </x:c>
      <x:c r="K18" s="64" t="n">
        <x:v>0</x:v>
      </x:c>
      <x:c r="L18" s="65" t="n">
        <x:v>0.347234</x:v>
      </x:c>
      <x:c r="M18" s="65" t="n">
        <x:v>0.532454</x:v>
      </x:c>
      <x:c r="N18" s="65" t="n">
        <x:v>0.120312</x:v>
      </x:c>
      <x:c r="O18" s="99" t="n">
        <x:v>0.00522</x:v>
      </x:c>
      <x:c r="P18" s="66" t="str"/>
      <x:c r="Q18" s="67" t="n">
        <x:f>IF(E18="Nómina",IF((H18+I18)&lt;=Parametros!$C$4*Parametros!$C$6,Parametros!$C$5,0),0)</x:f>
        <x:v>249095</x:v>
      </x:c>
      <x:c r="R18" s="67" t="n">
        <x:f>IF(E18="Nómina",H18+I18,0)</x:f>
        <x:v>2600000</x:v>
      </x:c>
      <x:c r="S18" s="67" t="n">
        <x:f>IF(E18="Nómina",H18+I18+Q18,0)</x:f>
        <x:v>2849095</x:v>
      </x:c>
      <x:c r="T18" s="67" t="n">
        <x:f>S18*Parametros!$C$11</x:f>
        <x:v>237424.5833333333</x:v>
      </x:c>
      <x:c r="U18" s="67" t="n">
        <x:f>S18*Parametros!$C$12</x:f>
        <x:v>237424.5833333333</x:v>
      </x:c>
      <x:c r="V18" s="67" t="n">
        <x:f>S18*Parametros!$C$13</x:f>
        <x:v>28490.95</x:v>
      </x:c>
      <x:c r="W18" s="67" t="n">
        <x:f>R18*Parametros!$C$14</x:f>
        <x:v>108333.33333333333</x:v>
      </x:c>
      <x:c r="X18" s="67" t="n">
        <x:f>R18*Parametros!$C$16*Parametros!$C$23</x:f>
        <x:v>221000.00000000003</x:v>
      </x:c>
      <x:c r="Y18" s="67" t="n">
        <x:f>R18*Parametros!$C$17</x:f>
        <x:v>312000</x:v>
      </x:c>
      <x:c r="Z18" s="67" t="n">
        <x:f>R18*O18</x:f>
        <x:v>13572</x:v>
      </x:c>
      <x:c r="AA18" s="67" t="n">
        <x:f>R18*Parametros!$C$19</x:f>
        <x:v>104000</x:v>
      </x:c>
      <x:c r="AB18" s="67" t="n">
        <x:f>R18*Parametros!$C$20*Parametros!$C$24</x:f>
        <x:v>52000</x:v>
      </x:c>
      <x:c r="AC18" s="67" t="n">
        <x:f>R18*Parametros!$C$21*Parametros!$C$25</x:f>
        <x:v>78000</x:v>
      </x:c>
      <x:c r="AD18" s="67" t="n">
        <x:f>IF(E18="Nómina",SUM(H18:K18)+Q18+SUM(T18:AC18)+AK18,0)</x:f>
        <x:v>4286340.45</x:v>
      </x:c>
      <x:c r="AE18" s="67" t="n">
        <x:f>IF(E18="Honorarios",H18+J18+K18,0)</x:f>
        <x:v>0</x:v>
      </x:c>
      <x:c r="AF18" s="67" t="n">
        <x:f>AD18+AE18</x:f>
        <x:v>4286340.45</x:v>
      </x:c>
      <x:c r="AG18" s="67" t="n">
        <x:f>AF18*L18</x:f>
        <x:v>1488363.1398153</x:v>
      </x:c>
      <x:c r="AH18" s="67" t="n">
        <x:f>AF18*M18</x:f>
        <x:v>2282279.1179643</x:v>
      </x:c>
      <x:c r="AI18" s="67" t="n">
        <x:f>AF18*N18</x:f>
        <x:v>515698.19222040003</x:v>
      </x:c>
      <x:c r="AJ18" s="68" t="n">
        <x:f>SUM(L18:N18)</x:f>
        <x:v>1</x:v>
      </x:c>
      <x:c r="AK18" s="98" t="n">
        <x:f>IF(AND(E18="Nómina",(H18+I18)&lt;Parametros!$C$4*Parametros!$C$34),Parametros!$C$33,0)</x:f>
        <x:v>45000</x:v>
      </x:c>
      <x:c r="AL18" s="155" t="str">
        <x:v>Según participación en ventas</x:v>
      </x:c>
    </x:row>
    <x:row r="19">
      <x:c r="A19" s="63" t="n">
        <x:v>16</x:v>
      </x:c>
      <x:c r="B19" s="63" t="str">
        <x:v>Jader Mosquera</x:v>
      </x:c>
      <x:c r="C19" s="63" t="str">
        <x:v>Conductor</x:v>
      </x:c>
      <x:c r="D19" s="63" t="str">
        <x:v>Administrativo</x:v>
      </x:c>
      <x:c r="E19" s="63" t="str">
        <x:v>Nómina</x:v>
      </x:c>
      <x:c r="F19" s="63" t="str">
        <x:v>Compartido</x:v>
      </x:c>
      <x:c r="G19" s="63" t="str">
        <x:v>SMLMV</x:v>
      </x:c>
      <x:c r="H19" s="64" t="n">
        <x:v>1750905</x:v>
      </x:c>
      <x:c r="I19" s="64" t="n">
        <x:v>0</x:v>
      </x:c>
      <x:c r="J19" s="64" t="n">
        <x:v>0</x:v>
      </x:c>
      <x:c r="K19" s="64" t="n">
        <x:v>0</x:v>
      </x:c>
      <x:c r="L19" s="65" t="n">
        <x:v>0.45</x:v>
      </x:c>
      <x:c r="M19" s="65" t="n">
        <x:v>0.45</x:v>
      </x:c>
      <x:c r="N19" s="65" t="n">
        <x:v>0.1</x:v>
      </x:c>
      <x:c r="O19" s="99" t="n">
        <x:v>0.00522</x:v>
      </x:c>
      <x:c r="P19" s="66" t="str"/>
      <x:c r="Q19" s="67" t="n">
        <x:f>IF(E19="Nómina",IF((H19+I19)&lt;=Parametros!$C$4*Parametros!$C$6,Parametros!$C$5,0),0)</x:f>
        <x:v>249095</x:v>
      </x:c>
      <x:c r="R19" s="67" t="n">
        <x:f>IF(E19="Nómina",H19+I19,0)</x:f>
        <x:v>1750905</x:v>
      </x:c>
      <x:c r="S19" s="67" t="n">
        <x:f>IF(E19="Nómina",H19+I19+Q19,0)</x:f>
        <x:v>2000000</x:v>
      </x:c>
      <x:c r="T19" s="67" t="n">
        <x:f>S19*Parametros!$C$11</x:f>
        <x:v>166666.66666666666</x:v>
      </x:c>
      <x:c r="U19" s="67" t="n">
        <x:f>S19*Parametros!$C$12</x:f>
        <x:v>166666.66666666666</x:v>
      </x:c>
      <x:c r="V19" s="67" t="n">
        <x:f>S19*Parametros!$C$13</x:f>
        <x:v>20000</x:v>
      </x:c>
      <x:c r="W19" s="67" t="n">
        <x:f>R19*Parametros!$C$14</x:f>
        <x:v>72954.375</x:v>
      </x:c>
      <x:c r="X19" s="67" t="n">
        <x:f>R19*Parametros!$C$16*Parametros!$C$23</x:f>
        <x:v>148826.92500000002</x:v>
      </x:c>
      <x:c r="Y19" s="67" t="n">
        <x:f>R19*Parametros!$C$17</x:f>
        <x:v>210108.6</x:v>
      </x:c>
      <x:c r="Z19" s="67" t="n">
        <x:f>R19*O19</x:f>
        <x:v>9139.7241</x:v>
      </x:c>
      <x:c r="AA19" s="67" t="n">
        <x:f>R19*Parametros!$C$19</x:f>
        <x:v>70036.2</x:v>
      </x:c>
      <x:c r="AB19" s="67" t="n">
        <x:f>R19*Parametros!$C$20*Parametros!$C$24</x:f>
        <x:v>35018.1</x:v>
      </x:c>
      <x:c r="AC19" s="67" t="n">
        <x:f>R19*Parametros!$C$21*Parametros!$C$25</x:f>
        <x:v>52527.15</x:v>
      </x:c>
      <x:c r="AD19" s="67" t="n">
        <x:f>IF(E19="Nómina",SUM(H19:K19)+Q19+SUM(T19:AC19)+AK19,0)</x:f>
        <x:v>2996944.4074333333</x:v>
      </x:c>
      <x:c r="AE19" s="67" t="n">
        <x:f>IF(E19="Honorarios",H19+J19+K19,0)</x:f>
        <x:v>0</x:v>
      </x:c>
      <x:c r="AF19" s="67" t="n">
        <x:f>AD19+AE19</x:f>
        <x:v>2996944.4074333333</x:v>
      </x:c>
      <x:c r="AG19" s="67" t="n">
        <x:f>AF19*L19</x:f>
        <x:v>1348624.983345</x:v>
      </x:c>
      <x:c r="AH19" s="67" t="n">
        <x:f>AF19*M19</x:f>
        <x:v>1348624.983345</x:v>
      </x:c>
      <x:c r="AI19" s="67" t="n">
        <x:f>AF19*N19</x:f>
        <x:v>299694.44074333337</x:v>
      </x:c>
      <x:c r="AJ19" s="68" t="n">
        <x:f>SUM(L19:N19)</x:f>
        <x:v>1</x:v>
      </x:c>
      <x:c r="AK19" s="98" t="n">
        <x:f>IF(AND(E19="Nómina",(H19+I19)&lt;Parametros!$C$4*Parametros!$C$34),Parametros!$C$33,0)</x:f>
        <x:v>45000</x:v>
      </x:c>
      <x:c r="AL19" s="155" t="str">
        <x:v>45% Moto para Todos / 45% Verificarte / 10% TuClick</x:v>
      </x:c>
    </x:row>
    <x:row r="20">
      <x:c r="A20" s="63" t="n">
        <x:v>17</x:v>
      </x:c>
      <x:c r="B20" s="63" t="str">
        <x:v>Fernando Medina</x:v>
      </x:c>
      <x:c r="C20" s="63" t="str">
        <x:v>Mensajero</x:v>
      </x:c>
      <x:c r="D20" s="63" t="str">
        <x:v>Administrativo</x:v>
      </x:c>
      <x:c r="E20" s="63" t="str">
        <x:v>Nómina</x:v>
      </x:c>
      <x:c r="F20" s="63" t="str">
        <x:v>Compartido</x:v>
      </x:c>
      <x:c r="G20" s="63" t="str">
        <x:v>SMLMV</x:v>
      </x:c>
      <x:c r="H20" s="64" t="n">
        <x:v>1750905</x:v>
      </x:c>
      <x:c r="I20" s="64" t="n">
        <x:v>0</x:v>
      </x:c>
      <x:c r="J20" s="64" t="n">
        <x:v>0</x:v>
      </x:c>
      <x:c r="K20" s="64" t="n">
        <x:v>0</x:v>
      </x:c>
      <x:c r="L20" s="65" t="n">
        <x:v>0.45</x:v>
      </x:c>
      <x:c r="M20" s="65" t="n">
        <x:v>0.45</x:v>
      </x:c>
      <x:c r="N20" s="65" t="n">
        <x:v>0.1</x:v>
      </x:c>
      <x:c r="O20" s="99" t="n">
        <x:v>0.00522</x:v>
      </x:c>
      <x:c r="P20" s="66" t="str"/>
      <x:c r="Q20" s="67" t="n">
        <x:f>IF(E20="Nómina",IF((H20+I20)&lt;=Parametros!$C$4*Parametros!$C$6,Parametros!$C$5,0),0)</x:f>
        <x:v>249095</x:v>
      </x:c>
      <x:c r="R20" s="67" t="n">
        <x:f>IF(E20="Nómina",H20+I20,0)</x:f>
        <x:v>1750905</x:v>
      </x:c>
      <x:c r="S20" s="67" t="n">
        <x:f>IF(E20="Nómina",H20+I20+Q20,0)</x:f>
        <x:v>2000000</x:v>
      </x:c>
      <x:c r="T20" s="67" t="n">
        <x:f>S20*Parametros!$C$11</x:f>
        <x:v>166666.66666666666</x:v>
      </x:c>
      <x:c r="U20" s="67" t="n">
        <x:f>S20*Parametros!$C$12</x:f>
        <x:v>166666.66666666666</x:v>
      </x:c>
      <x:c r="V20" s="67" t="n">
        <x:f>S20*Parametros!$C$13</x:f>
        <x:v>20000</x:v>
      </x:c>
      <x:c r="W20" s="67" t="n">
        <x:f>R20*Parametros!$C$14</x:f>
        <x:v>72954.375</x:v>
      </x:c>
      <x:c r="X20" s="67" t="n">
        <x:f>R20*Parametros!$C$16*Parametros!$C$23</x:f>
        <x:v>148826.92500000002</x:v>
      </x:c>
      <x:c r="Y20" s="67" t="n">
        <x:f>R20*Parametros!$C$17</x:f>
        <x:v>210108.6</x:v>
      </x:c>
      <x:c r="Z20" s="67" t="n">
        <x:f>R20*O20</x:f>
        <x:v>9139.7241</x:v>
      </x:c>
      <x:c r="AA20" s="67" t="n">
        <x:f>R20*Parametros!$C$19</x:f>
        <x:v>70036.2</x:v>
      </x:c>
      <x:c r="AB20" s="67" t="n">
        <x:f>R20*Parametros!$C$20*Parametros!$C$24</x:f>
        <x:v>35018.1</x:v>
      </x:c>
      <x:c r="AC20" s="67" t="n">
        <x:f>R20*Parametros!$C$21*Parametros!$C$25</x:f>
        <x:v>52527.15</x:v>
      </x:c>
      <x:c r="AD20" s="67" t="n">
        <x:f>IF(E20="Nómina",SUM(H20:K20)+Q20+SUM(T20:AC20)+AK20,0)</x:f>
        <x:v>2996944.4074333333</x:v>
      </x:c>
      <x:c r="AE20" s="67" t="n">
        <x:f>IF(E20="Honorarios",H20+J20+K20,0)</x:f>
        <x:v>0</x:v>
      </x:c>
      <x:c r="AF20" s="67" t="n">
        <x:f>AD20+AE20</x:f>
        <x:v>2996944.4074333333</x:v>
      </x:c>
      <x:c r="AG20" s="67" t="n">
        <x:f>AF20*L20</x:f>
        <x:v>1348624.983345</x:v>
      </x:c>
      <x:c r="AH20" s="67" t="n">
        <x:f>AF20*M20</x:f>
        <x:v>1348624.983345</x:v>
      </x:c>
      <x:c r="AI20" s="67" t="n">
        <x:f>AF20*N20</x:f>
        <x:v>299694.44074333337</x:v>
      </x:c>
      <x:c r="AJ20" s="68" t="n">
        <x:f>SUM(L20:N20)</x:f>
        <x:v>1</x:v>
      </x:c>
      <x:c r="AK20" s="98" t="n">
        <x:f>IF(AND(E20="Nómina",(H20+I20)&lt;Parametros!$C$4*Parametros!$C$34),Parametros!$C$33,0)</x:f>
        <x:v>45000</x:v>
      </x:c>
      <x:c r="AL20" s="155" t="str">
        <x:v>45% Moto para Todos / 45% Verificarte / 10% TuClick</x:v>
      </x:c>
    </x:row>
    <x:row r="21">
      <x:c r="A21" s="63" t="n">
        <x:v>18</x:v>
      </x:c>
      <x:c r="B21" s="63" t="str">
        <x:v>Álvaro Collazos</x:v>
      </x:c>
      <x:c r="C21" s="63" t="str">
        <x:v>Personal prepensión</x:v>
      </x:c>
      <x:c r="D21" s="63" t="str">
        <x:v>Administrativo</x:v>
      </x:c>
      <x:c r="E21" s="63" t="str">
        <x:v>Nómina</x:v>
      </x:c>
      <x:c r="F21" s="63" t="str">
        <x:v>Verificarte</x:v>
      </x:c>
      <x:c r="G21" s="63" t="str">
        <x:v>SMLMV</x:v>
      </x:c>
      <x:c r="H21" s="64" t="n">
        <x:v>1750905</x:v>
      </x:c>
      <x:c r="I21" s="64" t="n">
        <x:v>0</x:v>
      </x:c>
      <x:c r="J21" s="64" t="n">
        <x:v>530380</x:v>
      </x:c>
      <x:c r="K21" s="64" t="n">
        <x:v>0</x:v>
      </x:c>
      <x:c r="L21" s="65" t="n">
        <x:v>0</x:v>
      </x:c>
      <x:c r="M21" s="65" t="n">
        <x:v>1</x:v>
      </x:c>
      <x:c r="N21" s="65" t="n">
        <x:v>0</x:v>
      </x:c>
      <x:c r="O21" s="99" t="n">
        <x:v>0.00522</x:v>
      </x:c>
      <x:c r="P21" s="66" t="str">
        <x:v>Bonificación tratada provisionalmente como no salarial; validar</x:v>
      </x:c>
      <x:c r="Q21" s="67" t="n">
        <x:f>IF(E21="Nómina",IF((H21+I21)&lt;=Parametros!$C$4*Parametros!$C$6,Parametros!$C$5,0),0)</x:f>
        <x:v>249095</x:v>
      </x:c>
      <x:c r="R21" s="67" t="n">
        <x:f>IF(E21="Nómina",H21+I21,0)</x:f>
        <x:v>1750905</x:v>
      </x:c>
      <x:c r="S21" s="67" t="n">
        <x:f>IF(E21="Nómina",H21+I21+Q21,0)</x:f>
        <x:v>2000000</x:v>
      </x:c>
      <x:c r="T21" s="67" t="n">
        <x:f>S21*Parametros!$C$11</x:f>
        <x:v>166666.66666666666</x:v>
      </x:c>
      <x:c r="U21" s="67" t="n">
        <x:f>S21*Parametros!$C$12</x:f>
        <x:v>166666.66666666666</x:v>
      </x:c>
      <x:c r="V21" s="67" t="n">
        <x:f>S21*Parametros!$C$13</x:f>
        <x:v>20000</x:v>
      </x:c>
      <x:c r="W21" s="67" t="n">
        <x:f>R21*Parametros!$C$14</x:f>
        <x:v>72954.375</x:v>
      </x:c>
      <x:c r="X21" s="67" t="n">
        <x:f>R21*Parametros!$C$16*Parametros!$C$23</x:f>
        <x:v>148826.92500000002</x:v>
      </x:c>
      <x:c r="Y21" s="67" t="n">
        <x:f>R21*Parametros!$C$17</x:f>
        <x:v>210108.6</x:v>
      </x:c>
      <x:c r="Z21" s="67" t="n">
        <x:f>R21*O21</x:f>
        <x:v>9139.7241</x:v>
      </x:c>
      <x:c r="AA21" s="67" t="n">
        <x:f>R21*Parametros!$C$19</x:f>
        <x:v>70036.2</x:v>
      </x:c>
      <x:c r="AB21" s="67" t="n">
        <x:f>R21*Parametros!$C$20*Parametros!$C$24</x:f>
        <x:v>35018.1</x:v>
      </x:c>
      <x:c r="AC21" s="67" t="n">
        <x:f>R21*Parametros!$C$21*Parametros!$C$25</x:f>
        <x:v>52527.15</x:v>
      </x:c>
      <x:c r="AD21" s="67" t="n">
        <x:f>IF(E21="Nómina",SUM(H21:K21)+Q21+SUM(T21:AC21)+AK21,0)</x:f>
        <x:v>3527324.4074333333</x:v>
      </x:c>
      <x:c r="AE21" s="67" t="n">
        <x:f>IF(E21="Honorarios",H21+J21+K21,0)</x:f>
        <x:v>0</x:v>
      </x:c>
      <x:c r="AF21" s="67" t="n">
        <x:f>AD21+AE21</x:f>
        <x:v>3527324.4074333333</x:v>
      </x:c>
      <x:c r="AG21" s="67" t="n">
        <x:f>AF21*L21</x:f>
        <x:v>0</x:v>
      </x:c>
      <x:c r="AH21" s="67" t="n">
        <x:f>AF21*M21</x:f>
        <x:v>3527324.4074333333</x:v>
      </x:c>
      <x:c r="AI21" s="67" t="n">
        <x:f>AF21*N21</x:f>
        <x:v>0</x:v>
      </x:c>
      <x:c r="AJ21" s="68" t="n">
        <x:f>SUM(L21:N21)</x:f>
        <x:v>1</x:v>
      </x:c>
      <x:c r="AK21" s="98" t="n">
        <x:f>IF(AND(E21="Nómina",(H21+I21)&lt;Parametros!$C$4*Parametros!$C$34),Parametros!$C$33,0)</x:f>
        <x:v>45000</x:v>
      </x:c>
      <x:c r="AL21" s="155" t="str">
        <x:v>Directo a la empresa</x:v>
      </x:c>
    </x:row>
    <x:row r="22">
      <x:c r="A22" s="63" t="n">
        <x:v>19</x:v>
      </x:c>
      <x:c r="B22" s="63" t="str">
        <x:v>Adriana Calderón</x:v>
      </x:c>
      <x:c r="C22" s="63" t="str">
        <x:v>Jefe de cartera</x:v>
      </x:c>
      <x:c r="D22" s="63" t="str">
        <x:v>Administrativo</x:v>
      </x:c>
      <x:c r="E22" s="63" t="str">
        <x:v>Honorarios</x:v>
      </x:c>
      <x:c r="F22" s="63" t="str">
        <x:v>Compartido</x:v>
      </x:c>
      <x:c r="G22" s="63" t="str">
        <x:v>Valor fijo</x:v>
      </x:c>
      <x:c r="H22" s="64" t="n">
        <x:v>3250000</x:v>
      </x:c>
      <x:c r="I22" s="64" t="n">
        <x:v>0</x:v>
      </x:c>
      <x:c r="J22" s="64" t="n">
        <x:v>0</x:v>
      </x:c>
      <x:c r="K22" s="64" t="n">
        <x:v>0</x:v>
      </x:c>
      <x:c r="L22" s="65" t="n">
        <x:v>0.5</x:v>
      </x:c>
      <x:c r="M22" s="65" t="n">
        <x:v>0.5</x:v>
      </x:c>
      <x:c r="N22" s="65" t="n">
        <x:v>0</x:v>
      </x:c>
      <x:c r="O22" s="99" t="n">
        <x:v>0.00522</x:v>
      </x:c>
      <x:c r="P22" s="66" t="str"/>
      <x:c r="Q22" s="67" t="n">
        <x:f>IF(E22="Nómina",IF((H22+I22)&lt;=Parametros!$C$4*Parametros!$C$6,Parametros!$C$5,0),0)</x:f>
        <x:v>0</x:v>
      </x:c>
      <x:c r="R22" s="67" t="n">
        <x:f>IF(E22="Nómina",H22+I22,0)</x:f>
        <x:v>0</x:v>
      </x:c>
      <x:c r="S22" s="67" t="n">
        <x:f>IF(E22="Nómina",H22+I22+Q22,0)</x:f>
        <x:v>0</x:v>
      </x:c>
      <x:c r="T22" s="67" t="n">
        <x:f>S22*Parametros!$C$11</x:f>
        <x:v>0</x:v>
      </x:c>
      <x:c r="U22" s="67" t="n">
        <x:f>S22*Parametros!$C$12</x:f>
        <x:v>0</x:v>
      </x:c>
      <x:c r="V22" s="67" t="n">
        <x:f>S22*Parametros!$C$13</x:f>
        <x:v>0</x:v>
      </x:c>
      <x:c r="W22" s="67" t="n">
        <x:f>R22*Parametros!$C$14</x:f>
        <x:v>0</x:v>
      </x:c>
      <x:c r="X22" s="67" t="n">
        <x:f>R22*Parametros!$C$16*Parametros!$C$23</x:f>
        <x:v>0</x:v>
      </x:c>
      <x:c r="Y22" s="67" t="n">
        <x:f>R22*Parametros!$C$17</x:f>
        <x:v>0</x:v>
      </x:c>
      <x:c r="Z22" s="67" t="n">
        <x:f>R22*O22</x:f>
        <x:v>0</x:v>
      </x:c>
      <x:c r="AA22" s="67" t="n">
        <x:f>R22*Parametros!$C$19</x:f>
        <x:v>0</x:v>
      </x:c>
      <x:c r="AB22" s="67" t="n">
        <x:f>R22*Parametros!$C$20*Parametros!$C$24</x:f>
        <x:v>0</x:v>
      </x:c>
      <x:c r="AC22" s="67" t="n">
        <x:f>R22*Parametros!$C$21*Parametros!$C$25</x:f>
        <x:v>0</x:v>
      </x:c>
      <x:c r="AD22" s="67" t="n">
        <x:f>IF(E22="Nómina",SUM(H22:K22)+Q22+SUM(T22:AC22)+AK22,0)</x:f>
        <x:v>0</x:v>
      </x:c>
      <x:c r="AE22" s="67" t="n">
        <x:f>IF(E22="Honorarios",H22+J22+K22,0)</x:f>
        <x:v>3250000</x:v>
      </x:c>
      <x:c r="AF22" s="67" t="n">
        <x:f>AD22+AE22</x:f>
        <x:v>3250000</x:v>
      </x:c>
      <x:c r="AG22" s="67" t="n">
        <x:f>AF22*L22</x:f>
        <x:v>1625000</x:v>
      </x:c>
      <x:c r="AH22" s="67" t="n">
        <x:f>AF22*M22</x:f>
        <x:v>1625000</x:v>
      </x:c>
      <x:c r="AI22" s="67" t="n">
        <x:f>AF22*N22</x:f>
        <x:v>0</x:v>
      </x:c>
      <x:c r="AJ22" s="68" t="n">
        <x:f>SUM(L22:N22)</x:f>
        <x:v>1</x:v>
      </x:c>
      <x:c r="AK22" s="98" t="n">
        <x:f>IF(AND(E22="Nómina",(H22+I22)&lt;Parametros!$C$4*Parametros!$C$34),Parametros!$C$33,0)</x:f>
        <x:v>0</x:v>
      </x:c>
      <x:c r="AL22" s="155" t="str">
        <x:v>50% Moto para Todos / 50% Verificarte</x:v>
      </x:c>
    </x:row>
    <x:row r="23">
      <x:c r="A23" s="63" t="n">
        <x:v>20</x:v>
      </x:c>
      <x:c r="B23" s="63" t="str">
        <x:v>Paola Medina</x:v>
      </x:c>
      <x:c r="C23" s="63" t="str">
        <x:v>Auxiliar de cartera</x:v>
      </x:c>
      <x:c r="D23" s="63" t="str">
        <x:v>Administrativo</x:v>
      </x:c>
      <x:c r="E23" s="63" t="str">
        <x:v>Nómina</x:v>
      </x:c>
      <x:c r="F23" s="63" t="str">
        <x:v>Compartido</x:v>
      </x:c>
      <x:c r="G23" s="63" t="str">
        <x:v>Valor fijo</x:v>
      </x:c>
      <x:c r="H23" s="64" t="n">
        <x:v>2127405</x:v>
      </x:c>
      <x:c r="I23" s="64" t="n">
        <x:v>0</x:v>
      </x:c>
      <x:c r="J23" s="64" t="n">
        <x:v>0</x:v>
      </x:c>
      <x:c r="K23" s="64" t="n">
        <x:v>0</x:v>
      </x:c>
      <x:c r="L23" s="65" t="n">
        <x:v>0.5</x:v>
      </x:c>
      <x:c r="M23" s="65" t="n">
        <x:v>0.5</x:v>
      </x:c>
      <x:c r="N23" s="65" t="n">
        <x:v>0</x:v>
      </x:c>
      <x:c r="O23" s="99" t="n">
        <x:v>0.00522</x:v>
      </x:c>
      <x:c r="P23" s="66" t="str">
        <x:v>Subsidio adicional pendiente de valor</x:v>
      </x:c>
      <x:c r="Q23" s="67" t="n">
        <x:f>IF(E23="Nómina",IF((H23+I23)&lt;=Parametros!$C$4*Parametros!$C$6,Parametros!$C$5,0),0)</x:f>
        <x:v>249095</x:v>
      </x:c>
      <x:c r="R23" s="67" t="n">
        <x:f>IF(E23="Nómina",H23+I23,0)</x:f>
        <x:v>2127405</x:v>
      </x:c>
      <x:c r="S23" s="67" t="n">
        <x:f>IF(E23="Nómina",H23+I23+Q23,0)</x:f>
        <x:v>2376500</x:v>
      </x:c>
      <x:c r="T23" s="67" t="n">
        <x:f>S23*Parametros!$C$11</x:f>
        <x:v>198041.66666666666</x:v>
      </x:c>
      <x:c r="U23" s="67" t="n">
        <x:f>S23*Parametros!$C$12</x:f>
        <x:v>198041.66666666666</x:v>
      </x:c>
      <x:c r="V23" s="67" t="n">
        <x:f>S23*Parametros!$C$13</x:f>
        <x:v>23765</x:v>
      </x:c>
      <x:c r="W23" s="67" t="n">
        <x:f>R23*Parametros!$C$14</x:f>
        <x:v>88641.875</x:v>
      </x:c>
      <x:c r="X23" s="67" t="n">
        <x:f>R23*Parametros!$C$16*Parametros!$C$23</x:f>
        <x:v>180829.42500000002</x:v>
      </x:c>
      <x:c r="Y23" s="67" t="n">
        <x:f>R23*Parametros!$C$17</x:f>
        <x:v>255288.59999999998</x:v>
      </x:c>
      <x:c r="Z23" s="67" t="n">
        <x:f>R23*O23</x:f>
        <x:v>11105.0541</x:v>
      </x:c>
      <x:c r="AA23" s="67" t="n">
        <x:f>R23*Parametros!$C$19</x:f>
        <x:v>85096.2</x:v>
      </x:c>
      <x:c r="AB23" s="67" t="n">
        <x:f>R23*Parametros!$C$20*Parametros!$C$24</x:f>
        <x:v>42548.1</x:v>
      </x:c>
      <x:c r="AC23" s="67" t="n">
        <x:f>R23*Parametros!$C$21*Parametros!$C$25</x:f>
        <x:v>63822.149999999994</x:v>
      </x:c>
      <x:c r="AD23" s="67" t="n">
        <x:f>IF(E23="Nómina",SUM(H23:K23)+Q23+SUM(T23:AC23)+AK23,0)</x:f>
        <x:v>3568679.737433333</x:v>
      </x:c>
      <x:c r="AE23" s="67" t="n">
        <x:f>IF(E23="Honorarios",H23+J23+K23,0)</x:f>
        <x:v>0</x:v>
      </x:c>
      <x:c r="AF23" s="67" t="n">
        <x:f>AD23+AE23</x:f>
        <x:v>3568679.737433333</x:v>
      </x:c>
      <x:c r="AG23" s="67" t="n">
        <x:f>AF23*L23</x:f>
        <x:v>1784339.8687166665</x:v>
      </x:c>
      <x:c r="AH23" s="67" t="n">
        <x:f>AF23*M23</x:f>
        <x:v>1784339.8687166665</x:v>
      </x:c>
      <x:c r="AI23" s="67" t="n">
        <x:f>AF23*N23</x:f>
        <x:v>0</x:v>
      </x:c>
      <x:c r="AJ23" s="68" t="n">
        <x:f>SUM(L23:N23)</x:f>
        <x:v>1</x:v>
      </x:c>
      <x:c r="AK23" s="98" t="n">
        <x:f>IF(AND(E23="Nómina",(H23+I23)&lt;Parametros!$C$4*Parametros!$C$34),Parametros!$C$33,0)</x:f>
        <x:v>45000</x:v>
      </x:c>
      <x:c r="AL23" s="155" t="str">
        <x:v>50% Moto para Todos / 50% Verificarte</x:v>
      </x:c>
    </x:row>
    <x:row r="24">
      <x:c r="A24" s="63" t="n">
        <x:v>21</x:v>
      </x:c>
      <x:c r="B24" s="63" t="str">
        <x:v>Yuri Elisabeth Ramos Bolaños</x:v>
      </x:c>
      <x:c r="C24" s="63" t="str">
        <x:v>Asesora comercial</x:v>
      </x:c>
      <x:c r="D24" s="63" t="str">
        <x:v>Punto de venta</x:v>
      </x:c>
      <x:c r="E24" s="63" t="str">
        <x:v>Nómina</x:v>
      </x:c>
      <x:c r="F24" s="63" t="str">
        <x:v>Hero Tercera Norte</x:v>
      </x:c>
      <x:c r="G24" s="63" t="str">
        <x:v>SMLMV</x:v>
      </x:c>
      <x:c r="H24" s="64" t="n">
        <x:v>1750905</x:v>
      </x:c>
      <x:c r="I24" s="64" t="n">
        <x:v>0</x:v>
      </x:c>
      <x:c r="J24" s="64" t="n">
        <x:v>0</x:v>
      </x:c>
      <x:c r="K24" s="64" t="n">
        <x:v>0</x:v>
      </x:c>
      <x:c r="L24" s="65" t="n">
        <x:v>1</x:v>
      </x:c>
      <x:c r="M24" s="65" t="n">
        <x:v>0</x:v>
      </x:c>
      <x:c r="N24" s="65" t="n">
        <x:v>0</x:v>
      </x:c>
      <x:c r="O24" s="99" t="n">
        <x:v>0.00522</x:v>
      </x:c>
      <x:c r="P24" s="66" t="str"/>
      <x:c r="Q24" s="67" t="n">
        <x:f>IF(E24="Nómina",IF((H24+I24)&lt;=Parametros!$C$4*Parametros!$C$6,Parametros!$C$5,0),0)</x:f>
        <x:v>249095</x:v>
      </x:c>
      <x:c r="R24" s="67" t="n">
        <x:f>IF(E24="Nómina",H24+I24,0)</x:f>
        <x:v>1750905</x:v>
      </x:c>
      <x:c r="S24" s="67" t="n">
        <x:f>IF(E24="Nómina",H24+I24+Q24,0)</x:f>
        <x:v>2000000</x:v>
      </x:c>
      <x:c r="T24" s="67" t="n">
        <x:f>S24*Parametros!$C$11</x:f>
        <x:v>166666.66666666666</x:v>
      </x:c>
      <x:c r="U24" s="67" t="n">
        <x:f>S24*Parametros!$C$12</x:f>
        <x:v>166666.66666666666</x:v>
      </x:c>
      <x:c r="V24" s="67" t="n">
        <x:f>S24*Parametros!$C$13</x:f>
        <x:v>20000</x:v>
      </x:c>
      <x:c r="W24" s="67" t="n">
        <x:f>R24*Parametros!$C$14</x:f>
        <x:v>72954.375</x:v>
      </x:c>
      <x:c r="X24" s="67" t="n">
        <x:f>R24*Parametros!$C$16*Parametros!$C$23</x:f>
        <x:v>148826.92500000002</x:v>
      </x:c>
      <x:c r="Y24" s="67" t="n">
        <x:f>R24*Parametros!$C$17</x:f>
        <x:v>210108.6</x:v>
      </x:c>
      <x:c r="Z24" s="67" t="n">
        <x:f>R24*O24</x:f>
        <x:v>9139.7241</x:v>
      </x:c>
      <x:c r="AA24" s="67" t="n">
        <x:f>R24*Parametros!$C$19</x:f>
        <x:v>70036.2</x:v>
      </x:c>
      <x:c r="AB24" s="67" t="n">
        <x:f>R24*Parametros!$C$20*Parametros!$C$24</x:f>
        <x:v>35018.1</x:v>
      </x:c>
      <x:c r="AC24" s="67" t="n">
        <x:f>R24*Parametros!$C$21*Parametros!$C$25</x:f>
        <x:v>52527.15</x:v>
      </x:c>
      <x:c r="AD24" s="67" t="n">
        <x:f>IF(E24="Nómina",SUM(H24:K24)+Q24+SUM(T24:AC24)+AK24,0)</x:f>
        <x:v>2996944.4074333333</x:v>
      </x:c>
      <x:c r="AE24" s="67" t="n">
        <x:f>IF(E24="Honorarios",H24+J24+K24,0)</x:f>
        <x:v>0</x:v>
      </x:c>
      <x:c r="AF24" s="67" t="n">
        <x:f>AD24+AE24</x:f>
        <x:v>2996944.4074333333</x:v>
      </x:c>
      <x:c r="AG24" s="67" t="n">
        <x:f>AF24*L24</x:f>
        <x:v>2996944.4074333333</x:v>
      </x:c>
      <x:c r="AH24" s="67" t="n">
        <x:f>AF24*M24</x:f>
        <x:v>0</x:v>
      </x:c>
      <x:c r="AI24" s="67" t="n">
        <x:f>AF24*N24</x:f>
        <x:v>0</x:v>
      </x:c>
      <x:c r="AJ24" s="68" t="n">
        <x:f>SUM(L24:N24)</x:f>
        <x:v>1</x:v>
      </x:c>
      <x:c r="AK24" s="98" t="n">
        <x:f>IF(AND(E24="Nómina",(H24+I24)&lt;Parametros!$C$4*Parametros!$C$34),Parametros!$C$33,0)</x:f>
        <x:v>45000</x:v>
      </x:c>
      <x:c r="AL24" s="155" t="str">
        <x:v>Directo a la empresa</x:v>
      </x:c>
    </x:row>
    <x:row r="25">
      <x:c r="A25" s="63" t="n">
        <x:v>22</x:v>
      </x:c>
      <x:c r="B25" s="63" t="str">
        <x:v>Angel David Paez Bedoya</x:v>
      </x:c>
      <x:c r="C25" s="63" t="str">
        <x:v>Asesor comercial</x:v>
      </x:c>
      <x:c r="D25" s="63" t="str">
        <x:v>Punto de venta</x:v>
      </x:c>
      <x:c r="E25" s="63" t="str">
        <x:v>Nómina</x:v>
      </x:c>
      <x:c r="F25" s="63" t="str">
        <x:v>Hero Tercera Norte</x:v>
      </x:c>
      <x:c r="G25" s="63" t="str">
        <x:v>SMLMV</x:v>
      </x:c>
      <x:c r="H25" s="64" t="n">
        <x:v>1750905</x:v>
      </x:c>
      <x:c r="I25" s="64" t="n">
        <x:v>0</x:v>
      </x:c>
      <x:c r="J25" s="64" t="n">
        <x:v>0</x:v>
      </x:c>
      <x:c r="K25" s="64" t="n">
        <x:v>0</x:v>
      </x:c>
      <x:c r="L25" s="65" t="n">
        <x:v>1</x:v>
      </x:c>
      <x:c r="M25" s="65" t="n">
        <x:v>0</x:v>
      </x:c>
      <x:c r="N25" s="65" t="n">
        <x:v>0</x:v>
      </x:c>
      <x:c r="O25" s="99" t="n">
        <x:v>0.00522</x:v>
      </x:c>
      <x:c r="P25" s="66" t="str"/>
      <x:c r="Q25" s="67" t="n">
        <x:f>IF(E25="Nómina",IF((H25+I25)&lt;=Parametros!$C$4*Parametros!$C$6,Parametros!$C$5,0),0)</x:f>
        <x:v>249095</x:v>
      </x:c>
      <x:c r="R25" s="67" t="n">
        <x:f>IF(E25="Nómina",H25+I25,0)</x:f>
        <x:v>1750905</x:v>
      </x:c>
      <x:c r="S25" s="67" t="n">
        <x:f>IF(E25="Nómina",H25+I25+Q25,0)</x:f>
        <x:v>2000000</x:v>
      </x:c>
      <x:c r="T25" s="67" t="n">
        <x:f>S25*Parametros!$C$11</x:f>
        <x:v>166666.66666666666</x:v>
      </x:c>
      <x:c r="U25" s="67" t="n">
        <x:f>S25*Parametros!$C$12</x:f>
        <x:v>166666.66666666666</x:v>
      </x:c>
      <x:c r="V25" s="67" t="n">
        <x:f>S25*Parametros!$C$13</x:f>
        <x:v>20000</x:v>
      </x:c>
      <x:c r="W25" s="67" t="n">
        <x:f>R25*Parametros!$C$14</x:f>
        <x:v>72954.375</x:v>
      </x:c>
      <x:c r="X25" s="67" t="n">
        <x:f>R25*Parametros!$C$16*Parametros!$C$23</x:f>
        <x:v>148826.92500000002</x:v>
      </x:c>
      <x:c r="Y25" s="67" t="n">
        <x:f>R25*Parametros!$C$17</x:f>
        <x:v>210108.6</x:v>
      </x:c>
      <x:c r="Z25" s="67" t="n">
        <x:f>R25*O25</x:f>
        <x:v>9139.7241</x:v>
      </x:c>
      <x:c r="AA25" s="67" t="n">
        <x:f>R25*Parametros!$C$19</x:f>
        <x:v>70036.2</x:v>
      </x:c>
      <x:c r="AB25" s="67" t="n">
        <x:f>R25*Parametros!$C$20*Parametros!$C$24</x:f>
        <x:v>35018.1</x:v>
      </x:c>
      <x:c r="AC25" s="67" t="n">
        <x:f>R25*Parametros!$C$21*Parametros!$C$25</x:f>
        <x:v>52527.15</x:v>
      </x:c>
      <x:c r="AD25" s="67" t="n">
        <x:f>IF(E25="Nómina",SUM(H25:K25)+Q25+SUM(T25:AC25)+AK25,0)</x:f>
        <x:v>2996944.4074333333</x:v>
      </x:c>
      <x:c r="AE25" s="67" t="n">
        <x:f>IF(E25="Honorarios",H25+J25+K25,0)</x:f>
        <x:v>0</x:v>
      </x:c>
      <x:c r="AF25" s="67" t="n">
        <x:f>AD25+AE25</x:f>
        <x:v>2996944.4074333333</x:v>
      </x:c>
      <x:c r="AG25" s="67" t="n">
        <x:f>AF25*L25</x:f>
        <x:v>2996944.4074333333</x:v>
      </x:c>
      <x:c r="AH25" s="67" t="n">
        <x:f>AF25*M25</x:f>
        <x:v>0</x:v>
      </x:c>
      <x:c r="AI25" s="67" t="n">
        <x:f>AF25*N25</x:f>
        <x:v>0</x:v>
      </x:c>
      <x:c r="AJ25" s="68" t="n">
        <x:f>SUM(L25:N25)</x:f>
        <x:v>1</x:v>
      </x:c>
      <x:c r="AK25" s="98" t="n">
        <x:f>IF(AND(E25="Nómina",(H25+I25)&lt;Parametros!$C$4*Parametros!$C$34),Parametros!$C$33,0)</x:f>
        <x:v>45000</x:v>
      </x:c>
      <x:c r="AL25" s="155" t="str">
        <x:v>Directo a la empresa</x:v>
      </x:c>
    </x:row>
    <x:row r="26">
      <x:c r="A26" s="63" t="n">
        <x:v>23</x:v>
      </x:c>
      <x:c r="B26" s="63" t="str">
        <x:v>Diego Edinson Henao Alarcon</x:v>
      </x:c>
      <x:c r="C26" s="63" t="str">
        <x:v>Asesor digital</x:v>
      </x:c>
      <x:c r="D26" s="63" t="str">
        <x:v>Punto de venta</x:v>
      </x:c>
      <x:c r="E26" s="63" t="str">
        <x:v>Nómina</x:v>
      </x:c>
      <x:c r="F26" s="63" t="str">
        <x:v>Hero Tercera Norte</x:v>
      </x:c>
      <x:c r="G26" s="63" t="str">
        <x:v>SMLMV</x:v>
      </x:c>
      <x:c r="H26" s="64" t="n">
        <x:v>1750905</x:v>
      </x:c>
      <x:c r="I26" s="64" t="n">
        <x:v>0</x:v>
      </x:c>
      <x:c r="J26" s="64" t="n">
        <x:v>0</x:v>
      </x:c>
      <x:c r="K26" s="64" t="n">
        <x:v>0</x:v>
      </x:c>
      <x:c r="L26" s="65" t="n">
        <x:v>1</x:v>
      </x:c>
      <x:c r="M26" s="65" t="n">
        <x:v>0</x:v>
      </x:c>
      <x:c r="N26" s="65" t="n">
        <x:v>0</x:v>
      </x:c>
      <x:c r="O26" s="99" t="n">
        <x:v>0.00522</x:v>
      </x:c>
      <x:c r="P26" s="66" t="str"/>
      <x:c r="Q26" s="67" t="n">
        <x:f>IF(E26="Nómina",IF((H26+I26)&lt;=Parametros!$C$4*Parametros!$C$6,Parametros!$C$5,0),0)</x:f>
        <x:v>249095</x:v>
      </x:c>
      <x:c r="R26" s="67" t="n">
        <x:f>IF(E26="Nómina",H26+I26,0)</x:f>
        <x:v>1750905</x:v>
      </x:c>
      <x:c r="S26" s="67" t="n">
        <x:f>IF(E26="Nómina",H26+I26+Q26,0)</x:f>
        <x:v>2000000</x:v>
      </x:c>
      <x:c r="T26" s="67" t="n">
        <x:f>S26*Parametros!$C$11</x:f>
        <x:v>166666.66666666666</x:v>
      </x:c>
      <x:c r="U26" s="67" t="n">
        <x:f>S26*Parametros!$C$12</x:f>
        <x:v>166666.66666666666</x:v>
      </x:c>
      <x:c r="V26" s="67" t="n">
        <x:f>S26*Parametros!$C$13</x:f>
        <x:v>20000</x:v>
      </x:c>
      <x:c r="W26" s="67" t="n">
        <x:f>R26*Parametros!$C$14</x:f>
        <x:v>72954.375</x:v>
      </x:c>
      <x:c r="X26" s="67" t="n">
        <x:f>R26*Parametros!$C$16*Parametros!$C$23</x:f>
        <x:v>148826.92500000002</x:v>
      </x:c>
      <x:c r="Y26" s="67" t="n">
        <x:f>R26*Parametros!$C$17</x:f>
        <x:v>210108.6</x:v>
      </x:c>
      <x:c r="Z26" s="67" t="n">
        <x:f>R26*O26</x:f>
        <x:v>9139.7241</x:v>
      </x:c>
      <x:c r="AA26" s="67" t="n">
        <x:f>R26*Parametros!$C$19</x:f>
        <x:v>70036.2</x:v>
      </x:c>
      <x:c r="AB26" s="67" t="n">
        <x:f>R26*Parametros!$C$20*Parametros!$C$24</x:f>
        <x:v>35018.1</x:v>
      </x:c>
      <x:c r="AC26" s="67" t="n">
        <x:f>R26*Parametros!$C$21*Parametros!$C$25</x:f>
        <x:v>52527.15</x:v>
      </x:c>
      <x:c r="AD26" s="67" t="n">
        <x:f>IF(E26="Nómina",SUM(H26:K26)+Q26+SUM(T26:AC26)+AK26,0)</x:f>
        <x:v>2996944.4074333333</x:v>
      </x:c>
      <x:c r="AE26" s="67" t="n">
        <x:f>IF(E26="Honorarios",H26+J26+K26,0)</x:f>
        <x:v>0</x:v>
      </x:c>
      <x:c r="AF26" s="67" t="n">
        <x:f>AD26+AE26</x:f>
        <x:v>2996944.4074333333</x:v>
      </x:c>
      <x:c r="AG26" s="67" t="n">
        <x:f>AF26*L26</x:f>
        <x:v>2996944.4074333333</x:v>
      </x:c>
      <x:c r="AH26" s="67" t="n">
        <x:f>AF26*M26</x:f>
        <x:v>0</x:v>
      </x:c>
      <x:c r="AI26" s="67" t="n">
        <x:f>AF26*N26</x:f>
        <x:v>0</x:v>
      </x:c>
      <x:c r="AJ26" s="68" t="n">
        <x:f>SUM(L26:N26)</x:f>
        <x:v>1</x:v>
      </x:c>
      <x:c r="AK26" s="98" t="n">
        <x:f>IF(AND(E26="Nómina",(H26+I26)&lt;Parametros!$C$4*Parametros!$C$34),Parametros!$C$33,0)</x:f>
        <x:v>45000</x:v>
      </x:c>
      <x:c r="AL26" s="155" t="str">
        <x:v>Directo a la empresa</x:v>
      </x:c>
    </x:row>
    <x:row r="27">
      <x:c r="A27" s="63" t="n">
        <x:v>24</x:v>
      </x:c>
      <x:c r="B27" s="63" t="str">
        <x:v>Giovanni Alexis Guzman Mera</x:v>
      </x:c>
      <x:c r="C27" s="63" t="str">
        <x:v>Asesor digital</x:v>
      </x:c>
      <x:c r="D27" s="63" t="str">
        <x:v>Punto de venta</x:v>
      </x:c>
      <x:c r="E27" s="63" t="str">
        <x:v>Nómina</x:v>
      </x:c>
      <x:c r="F27" s="63" t="str">
        <x:v>Hero Tercera Norte</x:v>
      </x:c>
      <x:c r="G27" s="63" t="str">
        <x:v>SMLMV</x:v>
      </x:c>
      <x:c r="H27" s="64" t="n">
        <x:v>1750905</x:v>
      </x:c>
      <x:c r="I27" s="64" t="n">
        <x:v>0</x:v>
      </x:c>
      <x:c r="J27" s="64" t="n">
        <x:v>0</x:v>
      </x:c>
      <x:c r="K27" s="64" t="n">
        <x:v>0</x:v>
      </x:c>
      <x:c r="L27" s="65" t="n">
        <x:v>1</x:v>
      </x:c>
      <x:c r="M27" s="65" t="n">
        <x:v>0</x:v>
      </x:c>
      <x:c r="N27" s="65" t="n">
        <x:v>0</x:v>
      </x:c>
      <x:c r="O27" s="99" t="n">
        <x:v>0.00522</x:v>
      </x:c>
      <x:c r="P27" s="66" t="str"/>
      <x:c r="Q27" s="67" t="n">
        <x:f>IF(E27="Nómina",IF((H27+I27)&lt;=Parametros!$C$4*Parametros!$C$6,Parametros!$C$5,0),0)</x:f>
        <x:v>249095</x:v>
      </x:c>
      <x:c r="R27" s="67" t="n">
        <x:f>IF(E27="Nómina",H27+I27,0)</x:f>
        <x:v>1750905</x:v>
      </x:c>
      <x:c r="S27" s="67" t="n">
        <x:f>IF(E27="Nómina",H27+I27+Q27,0)</x:f>
        <x:v>2000000</x:v>
      </x:c>
      <x:c r="T27" s="67" t="n">
        <x:f>S27*Parametros!$C$11</x:f>
        <x:v>166666.66666666666</x:v>
      </x:c>
      <x:c r="U27" s="67" t="n">
        <x:f>S27*Parametros!$C$12</x:f>
        <x:v>166666.66666666666</x:v>
      </x:c>
      <x:c r="V27" s="67" t="n">
        <x:f>S27*Parametros!$C$13</x:f>
        <x:v>20000</x:v>
      </x:c>
      <x:c r="W27" s="67" t="n">
        <x:f>R27*Parametros!$C$14</x:f>
        <x:v>72954.375</x:v>
      </x:c>
      <x:c r="X27" s="67" t="n">
        <x:f>R27*Parametros!$C$16*Parametros!$C$23</x:f>
        <x:v>148826.92500000002</x:v>
      </x:c>
      <x:c r="Y27" s="67" t="n">
        <x:f>R27*Parametros!$C$17</x:f>
        <x:v>210108.6</x:v>
      </x:c>
      <x:c r="Z27" s="67" t="n">
        <x:f>R27*O27</x:f>
        <x:v>9139.7241</x:v>
      </x:c>
      <x:c r="AA27" s="67" t="n">
        <x:f>R27*Parametros!$C$19</x:f>
        <x:v>70036.2</x:v>
      </x:c>
      <x:c r="AB27" s="67" t="n">
        <x:f>R27*Parametros!$C$20*Parametros!$C$24</x:f>
        <x:v>35018.1</x:v>
      </x:c>
      <x:c r="AC27" s="67" t="n">
        <x:f>R27*Parametros!$C$21*Parametros!$C$25</x:f>
        <x:v>52527.15</x:v>
      </x:c>
      <x:c r="AD27" s="67" t="n">
        <x:f>IF(E27="Nómina",SUM(H27:K27)+Q27+SUM(T27:AC27)+AK27,0)</x:f>
        <x:v>2996944.4074333333</x:v>
      </x:c>
      <x:c r="AE27" s="67" t="n">
        <x:f>IF(E27="Honorarios",H27+J27+K27,0)</x:f>
        <x:v>0</x:v>
      </x:c>
      <x:c r="AF27" s="67" t="n">
        <x:f>AD27+AE27</x:f>
        <x:v>2996944.4074333333</x:v>
      </x:c>
      <x:c r="AG27" s="67" t="n">
        <x:f>AF27*L27</x:f>
        <x:v>2996944.4074333333</x:v>
      </x:c>
      <x:c r="AH27" s="67" t="n">
        <x:f>AF27*M27</x:f>
        <x:v>0</x:v>
      </x:c>
      <x:c r="AI27" s="67" t="n">
        <x:f>AF27*N27</x:f>
        <x:v>0</x:v>
      </x:c>
      <x:c r="AJ27" s="68" t="n">
        <x:f>SUM(L27:N27)</x:f>
        <x:v>1</x:v>
      </x:c>
      <x:c r="AK27" s="98" t="n">
        <x:f>IF(AND(E27="Nómina",(H27+I27)&lt;Parametros!$C$4*Parametros!$C$34),Parametros!$C$33,0)</x:f>
        <x:v>45000</x:v>
      </x:c>
      <x:c r="AL27" s="155" t="str">
        <x:v>Directo a la empresa</x:v>
      </x:c>
    </x:row>
    <x:row r="28">
      <x:c r="A28" s="63" t="n">
        <x:v>25</x:v>
      </x:c>
      <x:c r="B28" s="63" t="str">
        <x:v>Alexis Lemos Salazar</x:v>
      </x:c>
      <x:c r="C28" s="63" t="str">
        <x:v>Líder comercial de ambos puntos</x:v>
      </x:c>
      <x:c r="D28" s="63" t="str">
        <x:v>Punto de venta</x:v>
      </x:c>
      <x:c r="E28" s="63" t="str">
        <x:v>Nómina</x:v>
      </x:c>
      <x:c r="F28" s="63" t="str">
        <x:v>Hero 7 de Agosto</x:v>
      </x:c>
      <x:c r="G28" s="63" t="str">
        <x:v>SMLMV</x:v>
      </x:c>
      <x:c r="H28" s="64" t="n">
        <x:v>1750905</x:v>
      </x:c>
      <x:c r="I28" s="64" t="n">
        <x:v>0</x:v>
      </x:c>
      <x:c r="J28" s="64" t="n">
        <x:v>0</x:v>
      </x:c>
      <x:c r="K28" s="64" t="n">
        <x:v>0</x:v>
      </x:c>
      <x:c r="L28" s="65" t="n">
        <x:v>1</x:v>
      </x:c>
      <x:c r="M28" s="65" t="n">
        <x:v>0</x:v>
      </x:c>
      <x:c r="N28" s="65" t="n">
        <x:v>0</x:v>
      </x:c>
      <x:c r="O28" s="99" t="n">
        <x:v>0.00522</x:v>
      </x:c>
      <x:c r="P28" s="66" t="str"/>
      <x:c r="Q28" s="67" t="n">
        <x:f>IF(E28="Nómina",IF((H28+I28)&lt;=Parametros!$C$4*Parametros!$C$6,Parametros!$C$5,0),0)</x:f>
        <x:v>249095</x:v>
      </x:c>
      <x:c r="R28" s="67" t="n">
        <x:f>IF(E28="Nómina",H28+I28,0)</x:f>
        <x:v>1750905</x:v>
      </x:c>
      <x:c r="S28" s="67" t="n">
        <x:f>IF(E28="Nómina",H28+I28+Q28,0)</x:f>
        <x:v>2000000</x:v>
      </x:c>
      <x:c r="T28" s="67" t="n">
        <x:f>S28*Parametros!$C$11</x:f>
        <x:v>166666.66666666666</x:v>
      </x:c>
      <x:c r="U28" s="67" t="n">
        <x:f>S28*Parametros!$C$12</x:f>
        <x:v>166666.66666666666</x:v>
      </x:c>
      <x:c r="V28" s="67" t="n">
        <x:f>S28*Parametros!$C$13</x:f>
        <x:v>20000</x:v>
      </x:c>
      <x:c r="W28" s="67" t="n">
        <x:f>R28*Parametros!$C$14</x:f>
        <x:v>72954.375</x:v>
      </x:c>
      <x:c r="X28" s="67" t="n">
        <x:f>R28*Parametros!$C$16*Parametros!$C$23</x:f>
        <x:v>148826.92500000002</x:v>
      </x:c>
      <x:c r="Y28" s="67" t="n">
        <x:f>R28*Parametros!$C$17</x:f>
        <x:v>210108.6</x:v>
      </x:c>
      <x:c r="Z28" s="67" t="n">
        <x:f>R28*O28</x:f>
        <x:v>9139.7241</x:v>
      </x:c>
      <x:c r="AA28" s="67" t="n">
        <x:f>R28*Parametros!$C$19</x:f>
        <x:v>70036.2</x:v>
      </x:c>
      <x:c r="AB28" s="67" t="n">
        <x:f>R28*Parametros!$C$20*Parametros!$C$24</x:f>
        <x:v>35018.1</x:v>
      </x:c>
      <x:c r="AC28" s="67" t="n">
        <x:f>R28*Parametros!$C$21*Parametros!$C$25</x:f>
        <x:v>52527.15</x:v>
      </x:c>
      <x:c r="AD28" s="67" t="n">
        <x:f>IF(E28="Nómina",SUM(H28:K28)+Q28+SUM(T28:AC28)+AK28,0)</x:f>
        <x:v>2996944.4074333333</x:v>
      </x:c>
      <x:c r="AE28" s="67" t="n">
        <x:f>IF(E28="Honorarios",H28+J28+K28,0)</x:f>
        <x:v>0</x:v>
      </x:c>
      <x:c r="AF28" s="67" t="n">
        <x:f>AD28+AE28</x:f>
        <x:v>2996944.4074333333</x:v>
      </x:c>
      <x:c r="AG28" s="67" t="n">
        <x:f>AF28*L28</x:f>
        <x:v>2996944.4074333333</x:v>
      </x:c>
      <x:c r="AH28" s="67" t="n">
        <x:f>AF28*M28</x:f>
        <x:v>0</x:v>
      </x:c>
      <x:c r="AI28" s="67" t="n">
        <x:f>AF28*N28</x:f>
        <x:v>0</x:v>
      </x:c>
      <x:c r="AJ28" s="68" t="n">
        <x:f>SUM(L28:N28)</x:f>
        <x:v>1</x:v>
      </x:c>
      <x:c r="AK28" s="98" t="n">
        <x:f>IF(AND(E28="Nómina",(H28+I28)&lt;Parametros!$C$4*Parametros!$C$34),Parametros!$C$33,0)</x:f>
        <x:v>45000</x:v>
      </x:c>
      <x:c r="AL28" s="155" t="str">
        <x:v>Directo a la empresa</x:v>
      </x:c>
    </x:row>
    <x:row r="29">
      <x:c r="A29" s="63" t="n">
        <x:v>26</x:v>
      </x:c>
      <x:c r="B29" s="63" t="str">
        <x:v>Brayan Osorio Gaviria</x:v>
      </x:c>
      <x:c r="C29" s="63" t="str">
        <x:v>Asesor comercial</x:v>
      </x:c>
      <x:c r="D29" s="63" t="str">
        <x:v>Punto de venta</x:v>
      </x:c>
      <x:c r="E29" s="63" t="str">
        <x:v>Nómina</x:v>
      </x:c>
      <x:c r="F29" s="63" t="str">
        <x:v>Hero 7 de Agosto</x:v>
      </x:c>
      <x:c r="G29" s="63" t="str">
        <x:v>SMLMV</x:v>
      </x:c>
      <x:c r="H29" s="64" t="n">
        <x:v>1750905</x:v>
      </x:c>
      <x:c r="I29" s="64" t="n">
        <x:v>0</x:v>
      </x:c>
      <x:c r="J29" s="64" t="n">
        <x:v>0</x:v>
      </x:c>
      <x:c r="K29" s="64" t="n">
        <x:v>0</x:v>
      </x:c>
      <x:c r="L29" s="65" t="n">
        <x:v>1</x:v>
      </x:c>
      <x:c r="M29" s="65" t="n">
        <x:v>0</x:v>
      </x:c>
      <x:c r="N29" s="65" t="n">
        <x:v>0</x:v>
      </x:c>
      <x:c r="O29" s="99" t="n">
        <x:v>0.00522</x:v>
      </x:c>
      <x:c r="P29" s="66" t="str"/>
      <x:c r="Q29" s="67" t="n">
        <x:f>IF(E29="Nómina",IF((H29+I29)&lt;=Parametros!$C$4*Parametros!$C$6,Parametros!$C$5,0),0)</x:f>
        <x:v>249095</x:v>
      </x:c>
      <x:c r="R29" s="67" t="n">
        <x:f>IF(E29="Nómina",H29+I29,0)</x:f>
        <x:v>1750905</x:v>
      </x:c>
      <x:c r="S29" s="67" t="n">
        <x:f>IF(E29="Nómina",H29+I29+Q29,0)</x:f>
        <x:v>2000000</x:v>
      </x:c>
      <x:c r="T29" s="67" t="n">
        <x:f>S29*Parametros!$C$11</x:f>
        <x:v>166666.66666666666</x:v>
      </x:c>
      <x:c r="U29" s="67" t="n">
        <x:f>S29*Parametros!$C$12</x:f>
        <x:v>166666.66666666666</x:v>
      </x:c>
      <x:c r="V29" s="67" t="n">
        <x:f>S29*Parametros!$C$13</x:f>
        <x:v>20000</x:v>
      </x:c>
      <x:c r="W29" s="67" t="n">
        <x:f>R29*Parametros!$C$14</x:f>
        <x:v>72954.375</x:v>
      </x:c>
      <x:c r="X29" s="67" t="n">
        <x:f>R29*Parametros!$C$16*Parametros!$C$23</x:f>
        <x:v>148826.92500000002</x:v>
      </x:c>
      <x:c r="Y29" s="67" t="n">
        <x:f>R29*Parametros!$C$17</x:f>
        <x:v>210108.6</x:v>
      </x:c>
      <x:c r="Z29" s="67" t="n">
        <x:f>R29*O29</x:f>
        <x:v>9139.7241</x:v>
      </x:c>
      <x:c r="AA29" s="67" t="n">
        <x:f>R29*Parametros!$C$19</x:f>
        <x:v>70036.2</x:v>
      </x:c>
      <x:c r="AB29" s="67" t="n">
        <x:f>R29*Parametros!$C$20*Parametros!$C$24</x:f>
        <x:v>35018.1</x:v>
      </x:c>
      <x:c r="AC29" s="67" t="n">
        <x:f>R29*Parametros!$C$21*Parametros!$C$25</x:f>
        <x:v>52527.15</x:v>
      </x:c>
      <x:c r="AD29" s="67" t="n">
        <x:f>IF(E29="Nómina",SUM(H29:K29)+Q29+SUM(T29:AC29)+AK29,0)</x:f>
        <x:v>2996944.4074333333</x:v>
      </x:c>
      <x:c r="AE29" s="67" t="n">
        <x:f>IF(E29="Honorarios",H29+J29+K29,0)</x:f>
        <x:v>0</x:v>
      </x:c>
      <x:c r="AF29" s="67" t="n">
        <x:f>AD29+AE29</x:f>
        <x:v>2996944.4074333333</x:v>
      </x:c>
      <x:c r="AG29" s="67" t="n">
        <x:f>AF29*L29</x:f>
        <x:v>2996944.4074333333</x:v>
      </x:c>
      <x:c r="AH29" s="67" t="n">
        <x:f>AF29*M29</x:f>
        <x:v>0</x:v>
      </x:c>
      <x:c r="AI29" s="67" t="n">
        <x:f>AF29*N29</x:f>
        <x:v>0</x:v>
      </x:c>
      <x:c r="AJ29" s="68" t="n">
        <x:f>SUM(L29:N29)</x:f>
        <x:v>1</x:v>
      </x:c>
      <x:c r="AK29" s="98" t="n">
        <x:f>IF(AND(E29="Nómina",(H29+I29)&lt;Parametros!$C$4*Parametros!$C$34),Parametros!$C$33,0)</x:f>
        <x:v>45000</x:v>
      </x:c>
      <x:c r="AL29" s="155" t="str">
        <x:v>Directo a la empresa</x:v>
      </x:c>
    </x:row>
    <x:row r="30">
      <x:c r="A30" s="63" t="n">
        <x:v>27</x:v>
      </x:c>
      <x:c r="B30" s="63" t="str">
        <x:v>Erika Borja Arango</x:v>
      </x:c>
      <x:c r="C30" s="63" t="str">
        <x:v>Asesora comercial</x:v>
      </x:c>
      <x:c r="D30" s="63" t="str">
        <x:v>Punto de venta</x:v>
      </x:c>
      <x:c r="E30" s="63" t="str">
        <x:v>Nómina</x:v>
      </x:c>
      <x:c r="F30" s="63" t="str">
        <x:v>Hero 7 de Agosto</x:v>
      </x:c>
      <x:c r="G30" s="63" t="str">
        <x:v>SMLMV</x:v>
      </x:c>
      <x:c r="H30" s="64" t="n">
        <x:v>1750905</x:v>
      </x:c>
      <x:c r="I30" s="64" t="n">
        <x:v>0</x:v>
      </x:c>
      <x:c r="J30" s="64" t="n">
        <x:v>0</x:v>
      </x:c>
      <x:c r="K30" s="64" t="n">
        <x:v>0</x:v>
      </x:c>
      <x:c r="L30" s="65" t="n">
        <x:v>1</x:v>
      </x:c>
      <x:c r="M30" s="65" t="n">
        <x:v>0</x:v>
      </x:c>
      <x:c r="N30" s="65" t="n">
        <x:v>0</x:v>
      </x:c>
      <x:c r="O30" s="99" t="n">
        <x:v>0.00522</x:v>
      </x:c>
      <x:c r="P30" s="66" t="str"/>
      <x:c r="Q30" s="67" t="n">
        <x:f>IF(E30="Nómina",IF((H30+I30)&lt;=Parametros!$C$4*Parametros!$C$6,Parametros!$C$5,0),0)</x:f>
        <x:v>249095</x:v>
      </x:c>
      <x:c r="R30" s="67" t="n">
        <x:f>IF(E30="Nómina",H30+I30,0)</x:f>
        <x:v>1750905</x:v>
      </x:c>
      <x:c r="S30" s="67" t="n">
        <x:f>IF(E30="Nómina",H30+I30+Q30,0)</x:f>
        <x:v>2000000</x:v>
      </x:c>
      <x:c r="T30" s="67" t="n">
        <x:f>S30*Parametros!$C$11</x:f>
        <x:v>166666.66666666666</x:v>
      </x:c>
      <x:c r="U30" s="67" t="n">
        <x:f>S30*Parametros!$C$12</x:f>
        <x:v>166666.66666666666</x:v>
      </x:c>
      <x:c r="V30" s="67" t="n">
        <x:f>S30*Parametros!$C$13</x:f>
        <x:v>20000</x:v>
      </x:c>
      <x:c r="W30" s="67" t="n">
        <x:f>R30*Parametros!$C$14</x:f>
        <x:v>72954.375</x:v>
      </x:c>
      <x:c r="X30" s="67" t="n">
        <x:f>R30*Parametros!$C$16*Parametros!$C$23</x:f>
        <x:v>148826.92500000002</x:v>
      </x:c>
      <x:c r="Y30" s="67" t="n">
        <x:f>R30*Parametros!$C$17</x:f>
        <x:v>210108.6</x:v>
      </x:c>
      <x:c r="Z30" s="67" t="n">
        <x:f>R30*O30</x:f>
        <x:v>9139.7241</x:v>
      </x:c>
      <x:c r="AA30" s="67" t="n">
        <x:f>R30*Parametros!$C$19</x:f>
        <x:v>70036.2</x:v>
      </x:c>
      <x:c r="AB30" s="67" t="n">
        <x:f>R30*Parametros!$C$20*Parametros!$C$24</x:f>
        <x:v>35018.1</x:v>
      </x:c>
      <x:c r="AC30" s="67" t="n">
        <x:f>R30*Parametros!$C$21*Parametros!$C$25</x:f>
        <x:v>52527.15</x:v>
      </x:c>
      <x:c r="AD30" s="67" t="n">
        <x:f>IF(E30="Nómina",SUM(H30:K30)+Q30+SUM(T30:AC30)+AK30,0)</x:f>
        <x:v>2996944.4074333333</x:v>
      </x:c>
      <x:c r="AE30" s="67" t="n">
        <x:f>IF(E30="Honorarios",H30+J30+K30,0)</x:f>
        <x:v>0</x:v>
      </x:c>
      <x:c r="AF30" s="67" t="n">
        <x:f>AD30+AE30</x:f>
        <x:v>2996944.4074333333</x:v>
      </x:c>
      <x:c r="AG30" s="67" t="n">
        <x:f>AF30*L30</x:f>
        <x:v>2996944.4074333333</x:v>
      </x:c>
      <x:c r="AH30" s="67" t="n">
        <x:f>AF30*M30</x:f>
        <x:v>0</x:v>
      </x:c>
      <x:c r="AI30" s="67" t="n">
        <x:f>AF30*N30</x:f>
        <x:v>0</x:v>
      </x:c>
      <x:c r="AJ30" s="68" t="n">
        <x:f>SUM(L30:N30)</x:f>
        <x:v>1</x:v>
      </x:c>
      <x:c r="AK30" s="98" t="n">
        <x:f>IF(AND(E30="Nómina",(H30+I30)&lt;Parametros!$C$4*Parametros!$C$34),Parametros!$C$33,0)</x:f>
        <x:v>45000</x:v>
      </x:c>
      <x:c r="AL30" s="155" t="str">
        <x:v>Directo a la empresa</x:v>
      </x:c>
    </x:row>
    <x:row r="31">
      <x:c r="A31" s="63" t="n">
        <x:v>28</x:v>
      </x:c>
      <x:c r="B31" s="63" t="str">
        <x:v>Ingrid Johana Velasquez Obando</x:v>
      </x:c>
      <x:c r="C31" s="63" t="str">
        <x:v>Asesora comercial</x:v>
      </x:c>
      <x:c r="D31" s="63" t="str">
        <x:v>Punto de venta</x:v>
      </x:c>
      <x:c r="E31" s="63" t="str">
        <x:v>Nómina</x:v>
      </x:c>
      <x:c r="F31" s="63" t="str">
        <x:v>Hero 7 de Agosto</x:v>
      </x:c>
      <x:c r="G31" s="63" t="str">
        <x:v>SMLMV</x:v>
      </x:c>
      <x:c r="H31" s="64" t="n">
        <x:v>1750905</x:v>
      </x:c>
      <x:c r="I31" s="64" t="n">
        <x:v>0</x:v>
      </x:c>
      <x:c r="J31" s="64" t="n">
        <x:v>0</x:v>
      </x:c>
      <x:c r="K31" s="64" t="n">
        <x:v>0</x:v>
      </x:c>
      <x:c r="L31" s="65" t="n">
        <x:v>1</x:v>
      </x:c>
      <x:c r="M31" s="65" t="n">
        <x:v>0</x:v>
      </x:c>
      <x:c r="N31" s="65" t="n">
        <x:v>0</x:v>
      </x:c>
      <x:c r="O31" s="99" t="n">
        <x:v>0.00522</x:v>
      </x:c>
      <x:c r="P31" s="66" t="str"/>
      <x:c r="Q31" s="67" t="n">
        <x:f>IF(E31="Nómina",IF((H31+I31)&lt;=Parametros!$C$4*Parametros!$C$6,Parametros!$C$5,0),0)</x:f>
        <x:v>249095</x:v>
      </x:c>
      <x:c r="R31" s="67" t="n">
        <x:f>IF(E31="Nómina",H31+I31,0)</x:f>
        <x:v>1750905</x:v>
      </x:c>
      <x:c r="S31" s="67" t="n">
        <x:f>IF(E31="Nómina",H31+I31+Q31,0)</x:f>
        <x:v>2000000</x:v>
      </x:c>
      <x:c r="T31" s="67" t="n">
        <x:f>S31*Parametros!$C$11</x:f>
        <x:v>166666.66666666666</x:v>
      </x:c>
      <x:c r="U31" s="67" t="n">
        <x:f>S31*Parametros!$C$12</x:f>
        <x:v>166666.66666666666</x:v>
      </x:c>
      <x:c r="V31" s="67" t="n">
        <x:f>S31*Parametros!$C$13</x:f>
        <x:v>20000</x:v>
      </x:c>
      <x:c r="W31" s="67" t="n">
        <x:f>R31*Parametros!$C$14</x:f>
        <x:v>72954.375</x:v>
      </x:c>
      <x:c r="X31" s="67" t="n">
        <x:f>R31*Parametros!$C$16*Parametros!$C$23</x:f>
        <x:v>148826.92500000002</x:v>
      </x:c>
      <x:c r="Y31" s="67" t="n">
        <x:f>R31*Parametros!$C$17</x:f>
        <x:v>210108.6</x:v>
      </x:c>
      <x:c r="Z31" s="67" t="n">
        <x:f>R31*O31</x:f>
        <x:v>9139.7241</x:v>
      </x:c>
      <x:c r="AA31" s="67" t="n">
        <x:f>R31*Parametros!$C$19</x:f>
        <x:v>70036.2</x:v>
      </x:c>
      <x:c r="AB31" s="67" t="n">
        <x:f>R31*Parametros!$C$20*Parametros!$C$24</x:f>
        <x:v>35018.1</x:v>
      </x:c>
      <x:c r="AC31" s="67" t="n">
        <x:f>R31*Parametros!$C$21*Parametros!$C$25</x:f>
        <x:v>52527.15</x:v>
      </x:c>
      <x:c r="AD31" s="67" t="n">
        <x:f>IF(E31="Nómina",SUM(H31:K31)+Q31+SUM(T31:AC31)+AK31,0)</x:f>
        <x:v>2996944.4074333333</x:v>
      </x:c>
      <x:c r="AE31" s="67" t="n">
        <x:f>IF(E31="Honorarios",H31+J31+K31,0)</x:f>
        <x:v>0</x:v>
      </x:c>
      <x:c r="AF31" s="67" t="n">
        <x:f>AD31+AE31</x:f>
        <x:v>2996944.4074333333</x:v>
      </x:c>
      <x:c r="AG31" s="67" t="n">
        <x:f>AF31*L31</x:f>
        <x:v>2996944.4074333333</x:v>
      </x:c>
      <x:c r="AH31" s="67" t="n">
        <x:f>AF31*M31</x:f>
        <x:v>0</x:v>
      </x:c>
      <x:c r="AI31" s="67" t="n">
        <x:f>AF31*N31</x:f>
        <x:v>0</x:v>
      </x:c>
      <x:c r="AJ31" s="68" t="n">
        <x:f>SUM(L31:N31)</x:f>
        <x:v>1</x:v>
      </x:c>
      <x:c r="AK31" s="98" t="n">
        <x:f>IF(AND(E31="Nómina",(H31+I31)&lt;Parametros!$C$4*Parametros!$C$34),Parametros!$C$33,0)</x:f>
        <x:v>45000</x:v>
      </x:c>
      <x:c r="AL31" s="155" t="str">
        <x:v>Directo a la empresa</x:v>
      </x:c>
    </x:row>
    <x:row r="32">
      <x:c r="A32" s="63" t="n">
        <x:v>29</x:v>
      </x:c>
      <x:c r="B32" s="63" t="str">
        <x:v>Lina Paola Rivas Molina</x:v>
      </x:c>
      <x:c r="C32" s="63" t="str">
        <x:v>Asesora comercial</x:v>
      </x:c>
      <x:c r="D32" s="63" t="str">
        <x:v>Punto de venta</x:v>
      </x:c>
      <x:c r="E32" s="63" t="str">
        <x:v>Nómina</x:v>
      </x:c>
      <x:c r="F32" s="63" t="str">
        <x:v>Hero 7 de Agosto</x:v>
      </x:c>
      <x:c r="G32" s="63" t="str">
        <x:v>SMLMV</x:v>
      </x:c>
      <x:c r="H32" s="64" t="n">
        <x:v>1750905</x:v>
      </x:c>
      <x:c r="I32" s="64" t="n">
        <x:v>0</x:v>
      </x:c>
      <x:c r="J32" s="64" t="n">
        <x:v>0</x:v>
      </x:c>
      <x:c r="K32" s="64" t="n">
        <x:v>0</x:v>
      </x:c>
      <x:c r="L32" s="65" t="n">
        <x:v>1</x:v>
      </x:c>
      <x:c r="M32" s="65" t="n">
        <x:v>0</x:v>
      </x:c>
      <x:c r="N32" s="65" t="n">
        <x:v>0</x:v>
      </x:c>
      <x:c r="O32" s="99" t="n">
        <x:v>0.00522</x:v>
      </x:c>
      <x:c r="P32" s="66" t="str"/>
      <x:c r="Q32" s="67" t="n">
        <x:f>IF(E32="Nómina",IF((H32+I32)&lt;=Parametros!$C$4*Parametros!$C$6,Parametros!$C$5,0),0)</x:f>
        <x:v>249095</x:v>
      </x:c>
      <x:c r="R32" s="67" t="n">
        <x:f>IF(E32="Nómina",H32+I32,0)</x:f>
        <x:v>1750905</x:v>
      </x:c>
      <x:c r="S32" s="67" t="n">
        <x:f>IF(E32="Nómina",H32+I32+Q32,0)</x:f>
        <x:v>2000000</x:v>
      </x:c>
      <x:c r="T32" s="67" t="n">
        <x:f>S32*Parametros!$C$11</x:f>
        <x:v>166666.66666666666</x:v>
      </x:c>
      <x:c r="U32" s="67" t="n">
        <x:f>S32*Parametros!$C$12</x:f>
        <x:v>166666.66666666666</x:v>
      </x:c>
      <x:c r="V32" s="67" t="n">
        <x:f>S32*Parametros!$C$13</x:f>
        <x:v>20000</x:v>
      </x:c>
      <x:c r="W32" s="67" t="n">
        <x:f>R32*Parametros!$C$14</x:f>
        <x:v>72954.375</x:v>
      </x:c>
      <x:c r="X32" s="67" t="n">
        <x:f>R32*Parametros!$C$16*Parametros!$C$23</x:f>
        <x:v>148826.92500000002</x:v>
      </x:c>
      <x:c r="Y32" s="67" t="n">
        <x:f>R32*Parametros!$C$17</x:f>
        <x:v>210108.6</x:v>
      </x:c>
      <x:c r="Z32" s="67" t="n">
        <x:f>R32*O32</x:f>
        <x:v>9139.7241</x:v>
      </x:c>
      <x:c r="AA32" s="67" t="n">
        <x:f>R32*Parametros!$C$19</x:f>
        <x:v>70036.2</x:v>
      </x:c>
      <x:c r="AB32" s="67" t="n">
        <x:f>R32*Parametros!$C$20*Parametros!$C$24</x:f>
        <x:v>35018.1</x:v>
      </x:c>
      <x:c r="AC32" s="67" t="n">
        <x:f>R32*Parametros!$C$21*Parametros!$C$25</x:f>
        <x:v>52527.15</x:v>
      </x:c>
      <x:c r="AD32" s="67" t="n">
        <x:f>IF(E32="Nómina",SUM(H32:K32)+Q32+SUM(T32:AC32)+AK32,0)</x:f>
        <x:v>2996944.4074333333</x:v>
      </x:c>
      <x:c r="AE32" s="67" t="n">
        <x:f>IF(E32="Honorarios",H32+J32+K32,0)</x:f>
        <x:v>0</x:v>
      </x:c>
      <x:c r="AF32" s="67" t="n">
        <x:f>AD32+AE32</x:f>
        <x:v>2996944.4074333333</x:v>
      </x:c>
      <x:c r="AG32" s="67" t="n">
        <x:f>AF32*L32</x:f>
        <x:v>2996944.4074333333</x:v>
      </x:c>
      <x:c r="AH32" s="67" t="n">
        <x:f>AF32*M32</x:f>
        <x:v>0</x:v>
      </x:c>
      <x:c r="AI32" s="67" t="n">
        <x:f>AF32*N32</x:f>
        <x:v>0</x:v>
      </x:c>
      <x:c r="AJ32" s="68" t="n">
        <x:f>SUM(L32:N32)</x:f>
        <x:v>1</x:v>
      </x:c>
      <x:c r="AK32" s="98" t="n">
        <x:f>IF(AND(E32="Nómina",(H32+I32)&lt;Parametros!$C$4*Parametros!$C$34),Parametros!$C$33,0)</x:f>
        <x:v>45000</x:v>
      </x:c>
      <x:c r="AL32" s="155" t="str">
        <x:v>Directo a la empresa</x:v>
      </x:c>
    </x:row>
    <x:row r="33">
      <x:c r="A33" s="63" t="n">
        <x:v>30</x:v>
      </x:c>
      <x:c r="B33" s="63" t="str">
        <x:v>Madelyn Rocio Romo Perez</x:v>
      </x:c>
      <x:c r="C33" s="63" t="str">
        <x:v>Asesora digital</x:v>
      </x:c>
      <x:c r="D33" s="63" t="str">
        <x:v>Punto de venta</x:v>
      </x:c>
      <x:c r="E33" s="63" t="str">
        <x:v>Nómina</x:v>
      </x:c>
      <x:c r="F33" s="63" t="str">
        <x:v>Hero 7 de Agosto</x:v>
      </x:c>
      <x:c r="G33" s="63" t="str">
        <x:v>SMLMV</x:v>
      </x:c>
      <x:c r="H33" s="64" t="n">
        <x:v>1750905</x:v>
      </x:c>
      <x:c r="I33" s="64" t="n">
        <x:v>0</x:v>
      </x:c>
      <x:c r="J33" s="64" t="n">
        <x:v>0</x:v>
      </x:c>
      <x:c r="K33" s="64" t="n">
        <x:v>0</x:v>
      </x:c>
      <x:c r="L33" s="65" t="n">
        <x:v>1</x:v>
      </x:c>
      <x:c r="M33" s="65" t="n">
        <x:v>0</x:v>
      </x:c>
      <x:c r="N33" s="65" t="n">
        <x:v>0</x:v>
      </x:c>
      <x:c r="O33" s="99" t="n">
        <x:v>0.00522</x:v>
      </x:c>
      <x:c r="P33" s="66" t="str"/>
      <x:c r="Q33" s="67" t="n">
        <x:f>IF(E33="Nómina",IF((H33+I33)&lt;=Parametros!$C$4*Parametros!$C$6,Parametros!$C$5,0),0)</x:f>
        <x:v>249095</x:v>
      </x:c>
      <x:c r="R33" s="67" t="n">
        <x:f>IF(E33="Nómina",H33+I33,0)</x:f>
        <x:v>1750905</x:v>
      </x:c>
      <x:c r="S33" s="67" t="n">
        <x:f>IF(E33="Nómina",H33+I33+Q33,0)</x:f>
        <x:v>2000000</x:v>
      </x:c>
      <x:c r="T33" s="67" t="n">
        <x:f>S33*Parametros!$C$11</x:f>
        <x:v>166666.66666666666</x:v>
      </x:c>
      <x:c r="U33" s="67" t="n">
        <x:f>S33*Parametros!$C$12</x:f>
        <x:v>166666.66666666666</x:v>
      </x:c>
      <x:c r="V33" s="67" t="n">
        <x:f>S33*Parametros!$C$13</x:f>
        <x:v>20000</x:v>
      </x:c>
      <x:c r="W33" s="67" t="n">
        <x:f>R33*Parametros!$C$14</x:f>
        <x:v>72954.375</x:v>
      </x:c>
      <x:c r="X33" s="67" t="n">
        <x:f>R33*Parametros!$C$16*Parametros!$C$23</x:f>
        <x:v>148826.92500000002</x:v>
      </x:c>
      <x:c r="Y33" s="67" t="n">
        <x:f>R33*Parametros!$C$17</x:f>
        <x:v>210108.6</x:v>
      </x:c>
      <x:c r="Z33" s="67" t="n">
        <x:f>R33*O33</x:f>
        <x:v>9139.7241</x:v>
      </x:c>
      <x:c r="AA33" s="67" t="n">
        <x:f>R33*Parametros!$C$19</x:f>
        <x:v>70036.2</x:v>
      </x:c>
      <x:c r="AB33" s="67" t="n">
        <x:f>R33*Parametros!$C$20*Parametros!$C$24</x:f>
        <x:v>35018.1</x:v>
      </x:c>
      <x:c r="AC33" s="67" t="n">
        <x:f>R33*Parametros!$C$21*Parametros!$C$25</x:f>
        <x:v>52527.15</x:v>
      </x:c>
      <x:c r="AD33" s="67" t="n">
        <x:f>IF(E33="Nómina",SUM(H33:K33)+Q33+SUM(T33:AC33)+AK33,0)</x:f>
        <x:v>2996944.4074333333</x:v>
      </x:c>
      <x:c r="AE33" s="67" t="n">
        <x:f>IF(E33="Honorarios",H33+J33+K33,0)</x:f>
        <x:v>0</x:v>
      </x:c>
      <x:c r="AF33" s="67" t="n">
        <x:f>AD33+AE33</x:f>
        <x:v>2996944.4074333333</x:v>
      </x:c>
      <x:c r="AG33" s="67" t="n">
        <x:f>AF33*L33</x:f>
        <x:v>2996944.4074333333</x:v>
      </x:c>
      <x:c r="AH33" s="67" t="n">
        <x:f>AF33*M33</x:f>
        <x:v>0</x:v>
      </x:c>
      <x:c r="AI33" s="67" t="n">
        <x:f>AF33*N33</x:f>
        <x:v>0</x:v>
      </x:c>
      <x:c r="AJ33" s="68" t="n">
        <x:f>SUM(L33:N33)</x:f>
        <x:v>1</x:v>
      </x:c>
      <x:c r="AK33" s="98" t="n">
        <x:f>IF(AND(E33="Nómina",(H33+I33)&lt;Parametros!$C$4*Parametros!$C$34),Parametros!$C$33,0)</x:f>
        <x:v>45000</x:v>
      </x:c>
      <x:c r="AL33" s="155" t="str">
        <x:v>Directo a la empresa</x:v>
      </x:c>
    </x:row>
    <x:row r="34">
      <x:c r="A34" s="63" t="n">
        <x:v>31</x:v>
      </x:c>
      <x:c r="B34" s="63" t="str">
        <x:v>Maria Alejandra Sinisterra Arenas</x:v>
      </x:c>
      <x:c r="C34" s="63" t="str">
        <x:v>Asesora digital</x:v>
      </x:c>
      <x:c r="D34" s="63" t="str">
        <x:v>Punto de venta</x:v>
      </x:c>
      <x:c r="E34" s="63" t="str">
        <x:v>Nómina</x:v>
      </x:c>
      <x:c r="F34" s="63" t="str">
        <x:v>Hero 7 de Agosto</x:v>
      </x:c>
      <x:c r="G34" s="63" t="str">
        <x:v>SMLMV</x:v>
      </x:c>
      <x:c r="H34" s="64" t="n">
        <x:v>1750905</x:v>
      </x:c>
      <x:c r="I34" s="64" t="n">
        <x:v>0</x:v>
      </x:c>
      <x:c r="J34" s="64" t="n">
        <x:v>0</x:v>
      </x:c>
      <x:c r="K34" s="64" t="n">
        <x:v>0</x:v>
      </x:c>
      <x:c r="L34" s="65" t="n">
        <x:v>1</x:v>
      </x:c>
      <x:c r="M34" s="65" t="n">
        <x:v>0</x:v>
      </x:c>
      <x:c r="N34" s="65" t="n">
        <x:v>0</x:v>
      </x:c>
      <x:c r="O34" s="99" t="n">
        <x:v>0.00522</x:v>
      </x:c>
      <x:c r="P34" s="66" t="str"/>
      <x:c r="Q34" s="67" t="n">
        <x:f>IF(E34="Nómina",IF((H34+I34)&lt;=Parametros!$C$4*Parametros!$C$6,Parametros!$C$5,0),0)</x:f>
        <x:v>249095</x:v>
      </x:c>
      <x:c r="R34" s="67" t="n">
        <x:f>IF(E34="Nómina",H34+I34,0)</x:f>
        <x:v>1750905</x:v>
      </x:c>
      <x:c r="S34" s="67" t="n">
        <x:f>IF(E34="Nómina",H34+I34+Q34,0)</x:f>
        <x:v>2000000</x:v>
      </x:c>
      <x:c r="T34" s="67" t="n">
        <x:f>S34*Parametros!$C$11</x:f>
        <x:v>166666.66666666666</x:v>
      </x:c>
      <x:c r="U34" s="67" t="n">
        <x:f>S34*Parametros!$C$12</x:f>
        <x:v>166666.66666666666</x:v>
      </x:c>
      <x:c r="V34" s="67" t="n">
        <x:f>S34*Parametros!$C$13</x:f>
        <x:v>20000</x:v>
      </x:c>
      <x:c r="W34" s="67" t="n">
        <x:f>R34*Parametros!$C$14</x:f>
        <x:v>72954.375</x:v>
      </x:c>
      <x:c r="X34" s="67" t="n">
        <x:f>R34*Parametros!$C$16*Parametros!$C$23</x:f>
        <x:v>148826.92500000002</x:v>
      </x:c>
      <x:c r="Y34" s="67" t="n">
        <x:f>R34*Parametros!$C$17</x:f>
        <x:v>210108.6</x:v>
      </x:c>
      <x:c r="Z34" s="67" t="n">
        <x:f>R34*O34</x:f>
        <x:v>9139.7241</x:v>
      </x:c>
      <x:c r="AA34" s="67" t="n">
        <x:f>R34*Parametros!$C$19</x:f>
        <x:v>70036.2</x:v>
      </x:c>
      <x:c r="AB34" s="67" t="n">
        <x:f>R34*Parametros!$C$20*Parametros!$C$24</x:f>
        <x:v>35018.1</x:v>
      </x:c>
      <x:c r="AC34" s="67" t="n">
        <x:f>R34*Parametros!$C$21*Parametros!$C$25</x:f>
        <x:v>52527.15</x:v>
      </x:c>
      <x:c r="AD34" s="67" t="n">
        <x:f>IF(E34="Nómina",SUM(H34:K34)+Q34+SUM(T34:AC34)+AK34,0)</x:f>
        <x:v>2996944.4074333333</x:v>
      </x:c>
      <x:c r="AE34" s="67" t="n">
        <x:f>IF(E34="Honorarios",H34+J34+K34,0)</x:f>
        <x:v>0</x:v>
      </x:c>
      <x:c r="AF34" s="67" t="n">
        <x:f>AD34+AE34</x:f>
        <x:v>2996944.4074333333</x:v>
      </x:c>
      <x:c r="AG34" s="67" t="n">
        <x:f>AF34*L34</x:f>
        <x:v>2996944.4074333333</x:v>
      </x:c>
      <x:c r="AH34" s="67" t="n">
        <x:f>AF34*M34</x:f>
        <x:v>0</x:v>
      </x:c>
      <x:c r="AI34" s="67" t="n">
        <x:f>AF34*N34</x:f>
        <x:v>0</x:v>
      </x:c>
      <x:c r="AJ34" s="68" t="n">
        <x:f>SUM(L34:N34)</x:f>
        <x:v>1</x:v>
      </x:c>
      <x:c r="AK34" s="98" t="n">
        <x:f>IF(AND(E34="Nómina",(H34+I34)&lt;Parametros!$C$4*Parametros!$C$34),Parametros!$C$33,0)</x:f>
        <x:v>45000</x:v>
      </x:c>
      <x:c r="AL34" s="155" t="str">
        <x:v>Directo a la empresa</x:v>
      </x:c>
    </x:row>
    <x:row r="35">
      <x:c r="A35" s="63" t="n">
        <x:v>32</x:v>
      </x:c>
      <x:c r="B35" s="63" t="str">
        <x:v>Sofia Largo Bañol</x:v>
      </x:c>
      <x:c r="C35" s="63" t="str">
        <x:v>Asesora digital</x:v>
      </x:c>
      <x:c r="D35" s="63" t="str">
        <x:v>Punto de venta</x:v>
      </x:c>
      <x:c r="E35" s="63" t="str">
        <x:v>Nómina</x:v>
      </x:c>
      <x:c r="F35" s="63" t="str">
        <x:v>Hero 7 de Agosto</x:v>
      </x:c>
      <x:c r="G35" s="63" t="str">
        <x:v>SMLMV</x:v>
      </x:c>
      <x:c r="H35" s="64" t="n">
        <x:v>1750905</x:v>
      </x:c>
      <x:c r="I35" s="64" t="n">
        <x:v>0</x:v>
      </x:c>
      <x:c r="J35" s="64" t="n">
        <x:v>0</x:v>
      </x:c>
      <x:c r="K35" s="64" t="n">
        <x:v>0</x:v>
      </x:c>
      <x:c r="L35" s="65" t="n">
        <x:v>1</x:v>
      </x:c>
      <x:c r="M35" s="65" t="n">
        <x:v>0</x:v>
      </x:c>
      <x:c r="N35" s="65" t="n">
        <x:v>0</x:v>
      </x:c>
      <x:c r="O35" s="99" t="n">
        <x:v>0.00522</x:v>
      </x:c>
      <x:c r="P35" s="66" t="str"/>
      <x:c r="Q35" s="67" t="n">
        <x:f>IF(E35="Nómina",IF((H35+I35)&lt;=Parametros!$C$4*Parametros!$C$6,Parametros!$C$5,0),0)</x:f>
        <x:v>249095</x:v>
      </x:c>
      <x:c r="R35" s="67" t="n">
        <x:f>IF(E35="Nómina",H35+I35,0)</x:f>
        <x:v>1750905</x:v>
      </x:c>
      <x:c r="S35" s="67" t="n">
        <x:f>IF(E35="Nómina",H35+I35+Q35,0)</x:f>
        <x:v>2000000</x:v>
      </x:c>
      <x:c r="T35" s="67" t="n">
        <x:f>S35*Parametros!$C$11</x:f>
        <x:v>166666.66666666666</x:v>
      </x:c>
      <x:c r="U35" s="67" t="n">
        <x:f>S35*Parametros!$C$12</x:f>
        <x:v>166666.66666666666</x:v>
      </x:c>
      <x:c r="V35" s="67" t="n">
        <x:f>S35*Parametros!$C$13</x:f>
        <x:v>20000</x:v>
      </x:c>
      <x:c r="W35" s="67" t="n">
        <x:f>R35*Parametros!$C$14</x:f>
        <x:v>72954.375</x:v>
      </x:c>
      <x:c r="X35" s="67" t="n">
        <x:f>R35*Parametros!$C$16*Parametros!$C$23</x:f>
        <x:v>148826.92500000002</x:v>
      </x:c>
      <x:c r="Y35" s="67" t="n">
        <x:f>R35*Parametros!$C$17</x:f>
        <x:v>210108.6</x:v>
      </x:c>
      <x:c r="Z35" s="67" t="n">
        <x:f>R35*O35</x:f>
        <x:v>9139.7241</x:v>
      </x:c>
      <x:c r="AA35" s="67" t="n">
        <x:f>R35*Parametros!$C$19</x:f>
        <x:v>70036.2</x:v>
      </x:c>
      <x:c r="AB35" s="67" t="n">
        <x:f>R35*Parametros!$C$20*Parametros!$C$24</x:f>
        <x:v>35018.1</x:v>
      </x:c>
      <x:c r="AC35" s="67" t="n">
        <x:f>R35*Parametros!$C$21*Parametros!$C$25</x:f>
        <x:v>52527.15</x:v>
      </x:c>
      <x:c r="AD35" s="67" t="n">
        <x:f>IF(E35="Nómina",SUM(H35:K35)+Q35+SUM(T35:AC35)+AK35,0)</x:f>
        <x:v>2996944.4074333333</x:v>
      </x:c>
      <x:c r="AE35" s="67" t="n">
        <x:f>IF(E35="Honorarios",H35+J35+K35,0)</x:f>
        <x:v>0</x:v>
      </x:c>
      <x:c r="AF35" s="67" t="n">
        <x:f>AD35+AE35</x:f>
        <x:v>2996944.4074333333</x:v>
      </x:c>
      <x:c r="AG35" s="67" t="n">
        <x:f>AF35*L35</x:f>
        <x:v>2996944.4074333333</x:v>
      </x:c>
      <x:c r="AH35" s="67" t="n">
        <x:f>AF35*M35</x:f>
        <x:v>0</x:v>
      </x:c>
      <x:c r="AI35" s="67" t="n">
        <x:f>AF35*N35</x:f>
        <x:v>0</x:v>
      </x:c>
      <x:c r="AJ35" s="68" t="n">
        <x:f>SUM(L35:N35)</x:f>
        <x:v>1</x:v>
      </x:c>
      <x:c r="AK35" s="98" t="n">
        <x:f>IF(AND(E35="Nómina",(H35+I35)&lt;Parametros!$C$4*Parametros!$C$34),Parametros!$C$33,0)</x:f>
        <x:v>45000</x:v>
      </x:c>
      <x:c r="AL35" s="155" t="str">
        <x:v>Directo a la empresa</x:v>
      </x:c>
    </x:row>
    <x:row r="36">
      <x:c r="A36" s="63" t="n">
        <x:v>33</x:v>
      </x:c>
      <x:c r="B36" s="63" t="str">
        <x:v>Juan David Arteaga Urbano</x:v>
      </x:c>
      <x:c r="C36" s="63" t="str">
        <x:v>Líder comercial</x:v>
      </x:c>
      <x:c r="D36" s="63" t="str">
        <x:v>Punto de venta</x:v>
      </x:c>
      <x:c r="E36" s="63" t="str">
        <x:v>Nómina</x:v>
      </x:c>
      <x:c r="F36" s="63" t="str">
        <x:v>Hero Sibundoy</x:v>
      </x:c>
      <x:c r="G36" s="63" t="str">
        <x:v>SMLMV</x:v>
      </x:c>
      <x:c r="H36" s="64" t="n">
        <x:v>1750905</x:v>
      </x:c>
      <x:c r="I36" s="64" t="n">
        <x:v>0</x:v>
      </x:c>
      <x:c r="J36" s="64" t="n">
        <x:v>0</x:v>
      </x:c>
      <x:c r="K36" s="64" t="n">
        <x:v>0</x:v>
      </x:c>
      <x:c r="L36" s="65" t="n">
        <x:v>1</x:v>
      </x:c>
      <x:c r="M36" s="65" t="n">
        <x:v>0</x:v>
      </x:c>
      <x:c r="N36" s="65" t="n">
        <x:v>0</x:v>
      </x:c>
      <x:c r="O36" s="99" t="n">
        <x:v>0.00522</x:v>
      </x:c>
      <x:c r="P36" s="66" t="str"/>
      <x:c r="Q36" s="67" t="n">
        <x:f>IF(E36="Nómina",IF((H36+I36)&lt;=Parametros!$C$4*Parametros!$C$6,Parametros!$C$5,0),0)</x:f>
        <x:v>249095</x:v>
      </x:c>
      <x:c r="R36" s="67" t="n">
        <x:f>IF(E36="Nómina",H36+I36,0)</x:f>
        <x:v>1750905</x:v>
      </x:c>
      <x:c r="S36" s="67" t="n">
        <x:f>IF(E36="Nómina",H36+I36+Q36,0)</x:f>
        <x:v>2000000</x:v>
      </x:c>
      <x:c r="T36" s="67" t="n">
        <x:f>S36*Parametros!$C$11</x:f>
        <x:v>166666.66666666666</x:v>
      </x:c>
      <x:c r="U36" s="67" t="n">
        <x:f>S36*Parametros!$C$12</x:f>
        <x:v>166666.66666666666</x:v>
      </x:c>
      <x:c r="V36" s="67" t="n">
        <x:f>S36*Parametros!$C$13</x:f>
        <x:v>20000</x:v>
      </x:c>
      <x:c r="W36" s="67" t="n">
        <x:f>R36*Parametros!$C$14</x:f>
        <x:v>72954.375</x:v>
      </x:c>
      <x:c r="X36" s="67" t="n">
        <x:f>R36*Parametros!$C$16*Parametros!$C$23</x:f>
        <x:v>148826.92500000002</x:v>
      </x:c>
      <x:c r="Y36" s="67" t="n">
        <x:f>R36*Parametros!$C$17</x:f>
        <x:v>210108.6</x:v>
      </x:c>
      <x:c r="Z36" s="67" t="n">
        <x:f>R36*O36</x:f>
        <x:v>9139.7241</x:v>
      </x:c>
      <x:c r="AA36" s="67" t="n">
        <x:f>R36*Parametros!$C$19</x:f>
        <x:v>70036.2</x:v>
      </x:c>
      <x:c r="AB36" s="67" t="n">
        <x:f>R36*Parametros!$C$20*Parametros!$C$24</x:f>
        <x:v>35018.1</x:v>
      </x:c>
      <x:c r="AC36" s="67" t="n">
        <x:f>R36*Parametros!$C$21*Parametros!$C$25</x:f>
        <x:v>52527.15</x:v>
      </x:c>
      <x:c r="AD36" s="67" t="n">
        <x:f>IF(E36="Nómina",SUM(H36:K36)+Q36+SUM(T36:AC36)+AK36,0)</x:f>
        <x:v>2996944.4074333333</x:v>
      </x:c>
      <x:c r="AE36" s="67" t="n">
        <x:f>IF(E36="Honorarios",H36+J36+K36,0)</x:f>
        <x:v>0</x:v>
      </x:c>
      <x:c r="AF36" s="67" t="n">
        <x:f>AD36+AE36</x:f>
        <x:v>2996944.4074333333</x:v>
      </x:c>
      <x:c r="AG36" s="67" t="n">
        <x:f>AF36*L36</x:f>
        <x:v>2996944.4074333333</x:v>
      </x:c>
      <x:c r="AH36" s="67" t="n">
        <x:f>AF36*M36</x:f>
        <x:v>0</x:v>
      </x:c>
      <x:c r="AI36" s="67" t="n">
        <x:f>AF36*N36</x:f>
        <x:v>0</x:v>
      </x:c>
      <x:c r="AJ36" s="68" t="n">
        <x:f>SUM(L36:N36)</x:f>
        <x:v>1</x:v>
      </x:c>
      <x:c r="AK36" s="98" t="n">
        <x:f>IF(AND(E36="Nómina",(H36+I36)&lt;Parametros!$C$4*Parametros!$C$34),Parametros!$C$33,0)</x:f>
        <x:v>45000</x:v>
      </x:c>
      <x:c r="AL36" s="155" t="str">
        <x:v>Directo a la empresa</x:v>
      </x:c>
    </x:row>
    <x:row r="37">
      <x:c r="A37" s="63" t="n">
        <x:v>34</x:v>
      </x:c>
      <x:c r="B37" s="63" t="str">
        <x:v>Breyner Steeven Asprilla Mosquera</x:v>
      </x:c>
      <x:c r="C37" s="63" t="str">
        <x:v>Líder comercial</x:v>
      </x:c>
      <x:c r="D37" s="63" t="str">
        <x:v>Punto de venta</x:v>
      </x:c>
      <x:c r="E37" s="63" t="str">
        <x:v>Nómina</x:v>
      </x:c>
      <x:c r="F37" s="63" t="str">
        <x:v>Honda 7 de Agosto</x:v>
      </x:c>
      <x:c r="G37" s="63" t="str">
        <x:v>SMLMV</x:v>
      </x:c>
      <x:c r="H37" s="64" t="n">
        <x:v>2460000</x:v>
      </x:c>
      <x:c r="I37" s="64" t="n">
        <x:v>0</x:v>
      </x:c>
      <x:c r="J37" s="64" t="n">
        <x:v>0</x:v>
      </x:c>
      <x:c r="K37" s="64" t="n">
        <x:v>0</x:v>
      </x:c>
      <x:c r="L37" s="65" t="n">
        <x:v>0</x:v>
      </x:c>
      <x:c r="M37" s="65" t="n">
        <x:v>1</x:v>
      </x:c>
      <x:c r="N37" s="65" t="n">
        <x:v>0</x:v>
      </x:c>
      <x:c r="O37" s="99" t="n">
        <x:v>0.00522</x:v>
      </x:c>
      <x:c r="P37" s="66" t="str"/>
      <x:c r="Q37" s="67" t="n">
        <x:f>IF(E37="Nómina",IF((H37+I37)&lt;=Parametros!$C$4*Parametros!$C$6,Parametros!$C$5,0),0)</x:f>
        <x:v>249095</x:v>
      </x:c>
      <x:c r="R37" s="67" t="n">
        <x:f>IF(E37="Nómina",H37+I37,0)</x:f>
        <x:v>2460000</x:v>
      </x:c>
      <x:c r="S37" s="67" t="n">
        <x:f>IF(E37="Nómina",H37+I37+Q37,0)</x:f>
        <x:v>2709095</x:v>
      </x:c>
      <x:c r="T37" s="67" t="n">
        <x:f>S37*Parametros!$C$11</x:f>
        <x:v>225757.91666666666</x:v>
      </x:c>
      <x:c r="U37" s="67" t="n">
        <x:f>S37*Parametros!$C$12</x:f>
        <x:v>225757.91666666666</x:v>
      </x:c>
      <x:c r="V37" s="67" t="n">
        <x:f>S37*Parametros!$C$13</x:f>
        <x:v>27090.95</x:v>
      </x:c>
      <x:c r="W37" s="67" t="n">
        <x:f>R37*Parametros!$C$14</x:f>
        <x:v>102500</x:v>
      </x:c>
      <x:c r="X37" s="67" t="n">
        <x:f>R37*Parametros!$C$16*Parametros!$C$23</x:f>
        <x:v>209100.00000000003</x:v>
      </x:c>
      <x:c r="Y37" s="67" t="n">
        <x:f>R37*Parametros!$C$17</x:f>
        <x:v>295200</x:v>
      </x:c>
      <x:c r="Z37" s="67" t="n">
        <x:f>R37*O37</x:f>
        <x:v>12841.199999999999</x:v>
      </x:c>
      <x:c r="AA37" s="67" t="n">
        <x:f>R37*Parametros!$C$19</x:f>
        <x:v>98400</x:v>
      </x:c>
      <x:c r="AB37" s="67" t="n">
        <x:f>R37*Parametros!$C$20*Parametros!$C$24</x:f>
        <x:v>49200</x:v>
      </x:c>
      <x:c r="AC37" s="67" t="n">
        <x:f>R37*Parametros!$C$21*Parametros!$C$25</x:f>
        <x:v>73800</x:v>
      </x:c>
      <x:c r="AD37" s="67" t="n">
        <x:f>IF(E37="Nómina",SUM(H37:K37)+Q37+SUM(T37:AC37)+AK37,0)</x:f>
        <x:v>4073742.9833333334</x:v>
      </x:c>
      <x:c r="AE37" s="67" t="n">
        <x:f>IF(E37="Honorarios",H37+J37+K37,0)</x:f>
        <x:v>0</x:v>
      </x:c>
      <x:c r="AF37" s="67" t="n">
        <x:f>AD37+AE37</x:f>
        <x:v>4073742.9833333334</x:v>
      </x:c>
      <x:c r="AG37" s="67" t="n">
        <x:f>AF37*L37</x:f>
        <x:v>0</x:v>
      </x:c>
      <x:c r="AH37" s="67" t="n">
        <x:f>AF37*M37</x:f>
        <x:v>4073742.9833333334</x:v>
      </x:c>
      <x:c r="AI37" s="67" t="n">
        <x:f>AF37*N37</x:f>
        <x:v>0</x:v>
      </x:c>
      <x:c r="AJ37" s="68" t="n">
        <x:f>SUM(L37:N37)</x:f>
        <x:v>1</x:v>
      </x:c>
      <x:c r="AK37" s="98" t="n">
        <x:f>IF(AND(E37="Nómina",(H37+I37)&lt;Parametros!$C$4*Parametros!$C$34),Parametros!$C$33,0)</x:f>
        <x:v>45000</x:v>
      </x:c>
      <x:c r="AL37" s="155" t="str">
        <x:v>Directo a la empresa</x:v>
      </x:c>
    </x:row>
    <x:row r="38">
      <x:c r="A38" s="63" t="n">
        <x:v>35</x:v>
      </x:c>
      <x:c r="B38" s="63" t="str">
        <x:v>Diego Fernando Manquillo Mosquera</x:v>
      </x:c>
      <x:c r="C38" s="63" t="str">
        <x:v>Asesor comercial</x:v>
      </x:c>
      <x:c r="D38" s="63" t="str">
        <x:v>Punto de venta</x:v>
      </x:c>
      <x:c r="E38" s="63" t="str">
        <x:v>Nómina</x:v>
      </x:c>
      <x:c r="F38" s="63" t="str">
        <x:v>Honda 7 de Agosto</x:v>
      </x:c>
      <x:c r="G38" s="63" t="str">
        <x:v>SMLMV</x:v>
      </x:c>
      <x:c r="H38" s="64" t="n">
        <x:v>1750905</x:v>
      </x:c>
      <x:c r="I38" s="64" t="n">
        <x:v>0</x:v>
      </x:c>
      <x:c r="J38" s="64" t="n">
        <x:v>0</x:v>
      </x:c>
      <x:c r="K38" s="64" t="n">
        <x:v>0</x:v>
      </x:c>
      <x:c r="L38" s="65" t="n">
        <x:v>0</x:v>
      </x:c>
      <x:c r="M38" s="65" t="n">
        <x:v>1</x:v>
      </x:c>
      <x:c r="N38" s="65" t="n">
        <x:v>0</x:v>
      </x:c>
      <x:c r="O38" s="99" t="n">
        <x:v>0.00522</x:v>
      </x:c>
      <x:c r="P38" s="66" t="str"/>
      <x:c r="Q38" s="67" t="n">
        <x:f>IF(E38="Nómina",IF((H38+I38)&lt;=Parametros!$C$4*Parametros!$C$6,Parametros!$C$5,0),0)</x:f>
        <x:v>249095</x:v>
      </x:c>
      <x:c r="R38" s="67" t="n">
        <x:f>IF(E38="Nómina",H38+I38,0)</x:f>
        <x:v>1750905</x:v>
      </x:c>
      <x:c r="S38" s="67" t="n">
        <x:f>IF(E38="Nómina",H38+I38+Q38,0)</x:f>
        <x:v>2000000</x:v>
      </x:c>
      <x:c r="T38" s="67" t="n">
        <x:f>S38*Parametros!$C$11</x:f>
        <x:v>166666.66666666666</x:v>
      </x:c>
      <x:c r="U38" s="67" t="n">
        <x:f>S38*Parametros!$C$12</x:f>
        <x:v>166666.66666666666</x:v>
      </x:c>
      <x:c r="V38" s="67" t="n">
        <x:f>S38*Parametros!$C$13</x:f>
        <x:v>20000</x:v>
      </x:c>
      <x:c r="W38" s="67" t="n">
        <x:f>R38*Parametros!$C$14</x:f>
        <x:v>72954.375</x:v>
      </x:c>
      <x:c r="X38" s="67" t="n">
        <x:f>R38*Parametros!$C$16*Parametros!$C$23</x:f>
        <x:v>148826.92500000002</x:v>
      </x:c>
      <x:c r="Y38" s="67" t="n">
        <x:f>R38*Parametros!$C$17</x:f>
        <x:v>210108.6</x:v>
      </x:c>
      <x:c r="Z38" s="67" t="n">
        <x:f>R38*O38</x:f>
        <x:v>9139.7241</x:v>
      </x:c>
      <x:c r="AA38" s="67" t="n">
        <x:f>R38*Parametros!$C$19</x:f>
        <x:v>70036.2</x:v>
      </x:c>
      <x:c r="AB38" s="67" t="n">
        <x:f>R38*Parametros!$C$20*Parametros!$C$24</x:f>
        <x:v>35018.1</x:v>
      </x:c>
      <x:c r="AC38" s="67" t="n">
        <x:f>R38*Parametros!$C$21*Parametros!$C$25</x:f>
        <x:v>52527.15</x:v>
      </x:c>
      <x:c r="AD38" s="67" t="n">
        <x:f>IF(E38="Nómina",SUM(H38:K38)+Q38+SUM(T38:AC38)+AK38,0)</x:f>
        <x:v>2996944.4074333333</x:v>
      </x:c>
      <x:c r="AE38" s="67" t="n">
        <x:f>IF(E38="Honorarios",H38+J38+K38,0)</x:f>
        <x:v>0</x:v>
      </x:c>
      <x:c r="AF38" s="67" t="n">
        <x:f>AD38+AE38</x:f>
        <x:v>2996944.4074333333</x:v>
      </x:c>
      <x:c r="AG38" s="67" t="n">
        <x:f>AF38*L38</x:f>
        <x:v>0</x:v>
      </x:c>
      <x:c r="AH38" s="67" t="n">
        <x:f>AF38*M38</x:f>
        <x:v>2996944.4074333333</x:v>
      </x:c>
      <x:c r="AI38" s="67" t="n">
        <x:f>AF38*N38</x:f>
        <x:v>0</x:v>
      </x:c>
      <x:c r="AJ38" s="68" t="n">
        <x:f>SUM(L38:N38)</x:f>
        <x:v>1</x:v>
      </x:c>
      <x:c r="AK38" s="98" t="n">
        <x:f>IF(AND(E38="Nómina",(H38+I38)&lt;Parametros!$C$4*Parametros!$C$34),Parametros!$C$33,0)</x:f>
        <x:v>45000</x:v>
      </x:c>
      <x:c r="AL38" s="155" t="str">
        <x:v>Directo a la empresa</x:v>
      </x:c>
    </x:row>
    <x:row r="39">
      <x:c r="A39" s="63" t="n">
        <x:v>36</x:v>
      </x:c>
      <x:c r="B39" s="63" t="str">
        <x:v>Angie Gabriela Molina Arciniegas</x:v>
      </x:c>
      <x:c r="C39" s="63" t="str">
        <x:v>Asesora comercial</x:v>
      </x:c>
      <x:c r="D39" s="63" t="str">
        <x:v>Punto de venta</x:v>
      </x:c>
      <x:c r="E39" s="63" t="str">
        <x:v>Nómina</x:v>
      </x:c>
      <x:c r="F39" s="63" t="str">
        <x:v>Honda 7 de Agosto</x:v>
      </x:c>
      <x:c r="G39" s="63" t="str">
        <x:v>SMLMV</x:v>
      </x:c>
      <x:c r="H39" s="64" t="n">
        <x:v>1750905</x:v>
      </x:c>
      <x:c r="I39" s="64" t="n">
        <x:v>0</x:v>
      </x:c>
      <x:c r="J39" s="64" t="n">
        <x:v>0</x:v>
      </x:c>
      <x:c r="K39" s="64" t="n">
        <x:v>0</x:v>
      </x:c>
      <x:c r="L39" s="65" t="n">
        <x:v>0</x:v>
      </x:c>
      <x:c r="M39" s="65" t="n">
        <x:v>1</x:v>
      </x:c>
      <x:c r="N39" s="65" t="n">
        <x:v>0</x:v>
      </x:c>
      <x:c r="O39" s="99" t="n">
        <x:v>0.00522</x:v>
      </x:c>
      <x:c r="P39" s="66" t="str"/>
      <x:c r="Q39" s="67" t="n">
        <x:f>IF(E39="Nómina",IF((H39+I39)&lt;=Parametros!$C$4*Parametros!$C$6,Parametros!$C$5,0),0)</x:f>
        <x:v>249095</x:v>
      </x:c>
      <x:c r="R39" s="67" t="n">
        <x:f>IF(E39="Nómina",H39+I39,0)</x:f>
        <x:v>1750905</x:v>
      </x:c>
      <x:c r="S39" s="67" t="n">
        <x:f>IF(E39="Nómina",H39+I39+Q39,0)</x:f>
        <x:v>2000000</x:v>
      </x:c>
      <x:c r="T39" s="67" t="n">
        <x:f>S39*Parametros!$C$11</x:f>
        <x:v>166666.66666666666</x:v>
      </x:c>
      <x:c r="U39" s="67" t="n">
        <x:f>S39*Parametros!$C$12</x:f>
        <x:v>166666.66666666666</x:v>
      </x:c>
      <x:c r="V39" s="67" t="n">
        <x:f>S39*Parametros!$C$13</x:f>
        <x:v>20000</x:v>
      </x:c>
      <x:c r="W39" s="67" t="n">
        <x:f>R39*Parametros!$C$14</x:f>
        <x:v>72954.375</x:v>
      </x:c>
      <x:c r="X39" s="67" t="n">
        <x:f>R39*Parametros!$C$16*Parametros!$C$23</x:f>
        <x:v>148826.92500000002</x:v>
      </x:c>
      <x:c r="Y39" s="67" t="n">
        <x:f>R39*Parametros!$C$17</x:f>
        <x:v>210108.6</x:v>
      </x:c>
      <x:c r="Z39" s="67" t="n">
        <x:f>R39*O39</x:f>
        <x:v>9139.7241</x:v>
      </x:c>
      <x:c r="AA39" s="67" t="n">
        <x:f>R39*Parametros!$C$19</x:f>
        <x:v>70036.2</x:v>
      </x:c>
      <x:c r="AB39" s="67" t="n">
        <x:f>R39*Parametros!$C$20*Parametros!$C$24</x:f>
        <x:v>35018.1</x:v>
      </x:c>
      <x:c r="AC39" s="67" t="n">
        <x:f>R39*Parametros!$C$21*Parametros!$C$25</x:f>
        <x:v>52527.15</x:v>
      </x:c>
      <x:c r="AD39" s="67" t="n">
        <x:f>IF(E39="Nómina",SUM(H39:K39)+Q39+SUM(T39:AC39)+AK39,0)</x:f>
        <x:v>2996944.4074333333</x:v>
      </x:c>
      <x:c r="AE39" s="67" t="n">
        <x:f>IF(E39="Honorarios",H39+J39+K39,0)</x:f>
        <x:v>0</x:v>
      </x:c>
      <x:c r="AF39" s="67" t="n">
        <x:f>AD39+AE39</x:f>
        <x:v>2996944.4074333333</x:v>
      </x:c>
      <x:c r="AG39" s="67" t="n">
        <x:f>AF39*L39</x:f>
        <x:v>0</x:v>
      </x:c>
      <x:c r="AH39" s="67" t="n">
        <x:f>AF39*M39</x:f>
        <x:v>2996944.4074333333</x:v>
      </x:c>
      <x:c r="AI39" s="67" t="n">
        <x:f>AF39*N39</x:f>
        <x:v>0</x:v>
      </x:c>
      <x:c r="AJ39" s="68" t="n">
        <x:f>SUM(L39:N39)</x:f>
        <x:v>1</x:v>
      </x:c>
      <x:c r="AK39" s="98" t="n">
        <x:f>IF(AND(E39="Nómina",(H39+I39)&lt;Parametros!$C$4*Parametros!$C$34),Parametros!$C$33,0)</x:f>
        <x:v>45000</x:v>
      </x:c>
      <x:c r="AL39" s="155" t="str">
        <x:v>Directo a la empresa</x:v>
      </x:c>
    </x:row>
    <x:row r="40">
      <x:c r="A40" s="63" t="n">
        <x:v>37</x:v>
      </x:c>
      <x:c r="B40" s="63" t="str">
        <x:v>Laura Marcela Florez Monsalve</x:v>
      </x:c>
      <x:c r="C40" s="63" t="str">
        <x:v>Asesora comercial</x:v>
      </x:c>
      <x:c r="D40" s="63" t="str">
        <x:v>Punto de venta</x:v>
      </x:c>
      <x:c r="E40" s="63" t="str">
        <x:v>Nómina</x:v>
      </x:c>
      <x:c r="F40" s="63" t="str">
        <x:v>Honda 7 de Agosto</x:v>
      </x:c>
      <x:c r="G40" s="63" t="str">
        <x:v>SMLMV</x:v>
      </x:c>
      <x:c r="H40" s="64" t="n">
        <x:v>1750905</x:v>
      </x:c>
      <x:c r="I40" s="64" t="n">
        <x:v>0</x:v>
      </x:c>
      <x:c r="J40" s="64" t="n">
        <x:v>0</x:v>
      </x:c>
      <x:c r="K40" s="64" t="n">
        <x:v>0</x:v>
      </x:c>
      <x:c r="L40" s="65" t="n">
        <x:v>0</x:v>
      </x:c>
      <x:c r="M40" s="65" t="n">
        <x:v>1</x:v>
      </x:c>
      <x:c r="N40" s="65" t="n">
        <x:v>0</x:v>
      </x:c>
      <x:c r="O40" s="99" t="n">
        <x:v>0.00522</x:v>
      </x:c>
      <x:c r="P40" s="66" t="str"/>
      <x:c r="Q40" s="67" t="n">
        <x:f>IF(E40="Nómina",IF((H40+I40)&lt;=Parametros!$C$4*Parametros!$C$6,Parametros!$C$5,0),0)</x:f>
        <x:v>249095</x:v>
      </x:c>
      <x:c r="R40" s="67" t="n">
        <x:f>IF(E40="Nómina",H40+I40,0)</x:f>
        <x:v>1750905</x:v>
      </x:c>
      <x:c r="S40" s="67" t="n">
        <x:f>IF(E40="Nómina",H40+I40+Q40,0)</x:f>
        <x:v>2000000</x:v>
      </x:c>
      <x:c r="T40" s="67" t="n">
        <x:f>S40*Parametros!$C$11</x:f>
        <x:v>166666.66666666666</x:v>
      </x:c>
      <x:c r="U40" s="67" t="n">
        <x:f>S40*Parametros!$C$12</x:f>
        <x:v>166666.66666666666</x:v>
      </x:c>
      <x:c r="V40" s="67" t="n">
        <x:f>S40*Parametros!$C$13</x:f>
        <x:v>20000</x:v>
      </x:c>
      <x:c r="W40" s="67" t="n">
        <x:f>R40*Parametros!$C$14</x:f>
        <x:v>72954.375</x:v>
      </x:c>
      <x:c r="X40" s="67" t="n">
        <x:f>R40*Parametros!$C$16*Parametros!$C$23</x:f>
        <x:v>148826.92500000002</x:v>
      </x:c>
      <x:c r="Y40" s="67" t="n">
        <x:f>R40*Parametros!$C$17</x:f>
        <x:v>210108.6</x:v>
      </x:c>
      <x:c r="Z40" s="67" t="n">
        <x:f>R40*O40</x:f>
        <x:v>9139.7241</x:v>
      </x:c>
      <x:c r="AA40" s="67" t="n">
        <x:f>R40*Parametros!$C$19</x:f>
        <x:v>70036.2</x:v>
      </x:c>
      <x:c r="AB40" s="67" t="n">
        <x:f>R40*Parametros!$C$20*Parametros!$C$24</x:f>
        <x:v>35018.1</x:v>
      </x:c>
      <x:c r="AC40" s="67" t="n">
        <x:f>R40*Parametros!$C$21*Parametros!$C$25</x:f>
        <x:v>52527.15</x:v>
      </x:c>
      <x:c r="AD40" s="67" t="n">
        <x:f>IF(E40="Nómina",SUM(H40:K40)+Q40+SUM(T40:AC40)+AK40,0)</x:f>
        <x:v>2996944.4074333333</x:v>
      </x:c>
      <x:c r="AE40" s="67" t="n">
        <x:f>IF(E40="Honorarios",H40+J40+K40,0)</x:f>
        <x:v>0</x:v>
      </x:c>
      <x:c r="AF40" s="67" t="n">
        <x:f>AD40+AE40</x:f>
        <x:v>2996944.4074333333</x:v>
      </x:c>
      <x:c r="AG40" s="67" t="n">
        <x:f>AF40*L40</x:f>
        <x:v>0</x:v>
      </x:c>
      <x:c r="AH40" s="67" t="n">
        <x:f>AF40*M40</x:f>
        <x:v>2996944.4074333333</x:v>
      </x:c>
      <x:c r="AI40" s="67" t="n">
        <x:f>AF40*N40</x:f>
        <x:v>0</x:v>
      </x:c>
      <x:c r="AJ40" s="68" t="n">
        <x:f>SUM(L40:N40)</x:f>
        <x:v>1</x:v>
      </x:c>
      <x:c r="AK40" s="98" t="n">
        <x:f>IF(AND(E40="Nómina",(H40+I40)&lt;Parametros!$C$4*Parametros!$C$34),Parametros!$C$33,0)</x:f>
        <x:v>45000</x:v>
      </x:c>
      <x:c r="AL40" s="155" t="str">
        <x:v>Directo a la empresa</x:v>
      </x:c>
    </x:row>
    <x:row r="41">
      <x:c r="A41" s="63" t="n">
        <x:v>38</x:v>
      </x:c>
      <x:c r="B41" s="63" t="str">
        <x:v>Monica Andrea Quintero Delgado</x:v>
      </x:c>
      <x:c r="C41" s="63" t="str">
        <x:v>Asesora comercial</x:v>
      </x:c>
      <x:c r="D41" s="63" t="str">
        <x:v>Punto de venta</x:v>
      </x:c>
      <x:c r="E41" s="63" t="str">
        <x:v>Nómina</x:v>
      </x:c>
      <x:c r="F41" s="63" t="str">
        <x:v>Honda 7 de Agosto</x:v>
      </x:c>
      <x:c r="G41" s="63" t="str">
        <x:v>SMLMV</x:v>
      </x:c>
      <x:c r="H41" s="64" t="n">
        <x:v>1750905</x:v>
      </x:c>
      <x:c r="I41" s="64" t="n">
        <x:v>0</x:v>
      </x:c>
      <x:c r="J41" s="64" t="n">
        <x:v>0</x:v>
      </x:c>
      <x:c r="K41" s="64" t="n">
        <x:v>0</x:v>
      </x:c>
      <x:c r="L41" s="65" t="n">
        <x:v>0</x:v>
      </x:c>
      <x:c r="M41" s="65" t="n">
        <x:v>1</x:v>
      </x:c>
      <x:c r="N41" s="65" t="n">
        <x:v>0</x:v>
      </x:c>
      <x:c r="O41" s="99" t="n">
        <x:v>0.00522</x:v>
      </x:c>
      <x:c r="P41" s="66" t="str"/>
      <x:c r="Q41" s="67" t="n">
        <x:f>IF(E41="Nómina",IF((H41+I41)&lt;=Parametros!$C$4*Parametros!$C$6,Parametros!$C$5,0),0)</x:f>
        <x:v>249095</x:v>
      </x:c>
      <x:c r="R41" s="67" t="n">
        <x:f>IF(E41="Nómina",H41+I41,0)</x:f>
        <x:v>1750905</x:v>
      </x:c>
      <x:c r="S41" s="67" t="n">
        <x:f>IF(E41="Nómina",H41+I41+Q41,0)</x:f>
        <x:v>2000000</x:v>
      </x:c>
      <x:c r="T41" s="67" t="n">
        <x:f>S41*Parametros!$C$11</x:f>
        <x:v>166666.66666666666</x:v>
      </x:c>
      <x:c r="U41" s="67" t="n">
        <x:f>S41*Parametros!$C$12</x:f>
        <x:v>166666.66666666666</x:v>
      </x:c>
      <x:c r="V41" s="67" t="n">
        <x:f>S41*Parametros!$C$13</x:f>
        <x:v>20000</x:v>
      </x:c>
      <x:c r="W41" s="67" t="n">
        <x:f>R41*Parametros!$C$14</x:f>
        <x:v>72954.375</x:v>
      </x:c>
      <x:c r="X41" s="67" t="n">
        <x:f>R41*Parametros!$C$16*Parametros!$C$23</x:f>
        <x:v>148826.92500000002</x:v>
      </x:c>
      <x:c r="Y41" s="67" t="n">
        <x:f>R41*Parametros!$C$17</x:f>
        <x:v>210108.6</x:v>
      </x:c>
      <x:c r="Z41" s="67" t="n">
        <x:f>R41*O41</x:f>
        <x:v>9139.7241</x:v>
      </x:c>
      <x:c r="AA41" s="67" t="n">
        <x:f>R41*Parametros!$C$19</x:f>
        <x:v>70036.2</x:v>
      </x:c>
      <x:c r="AB41" s="67" t="n">
        <x:f>R41*Parametros!$C$20*Parametros!$C$24</x:f>
        <x:v>35018.1</x:v>
      </x:c>
      <x:c r="AC41" s="67" t="n">
        <x:f>R41*Parametros!$C$21*Parametros!$C$25</x:f>
        <x:v>52527.15</x:v>
      </x:c>
      <x:c r="AD41" s="67" t="n">
        <x:f>IF(E41="Nómina",SUM(H41:K41)+Q41+SUM(T41:AC41)+AK41,0)</x:f>
        <x:v>2996944.4074333333</x:v>
      </x:c>
      <x:c r="AE41" s="67" t="n">
        <x:f>IF(E41="Honorarios",H41+J41+K41,0)</x:f>
        <x:v>0</x:v>
      </x:c>
      <x:c r="AF41" s="67" t="n">
        <x:f>AD41+AE41</x:f>
        <x:v>2996944.4074333333</x:v>
      </x:c>
      <x:c r="AG41" s="67" t="n">
        <x:f>AF41*L41</x:f>
        <x:v>0</x:v>
      </x:c>
      <x:c r="AH41" s="67" t="n">
        <x:f>AF41*M41</x:f>
        <x:v>2996944.4074333333</x:v>
      </x:c>
      <x:c r="AI41" s="67" t="n">
        <x:f>AF41*N41</x:f>
        <x:v>0</x:v>
      </x:c>
      <x:c r="AJ41" s="68" t="n">
        <x:f>SUM(L41:N41)</x:f>
        <x:v>1</x:v>
      </x:c>
      <x:c r="AK41" s="98" t="n">
        <x:f>IF(AND(E41="Nómina",(H41+I41)&lt;Parametros!$C$4*Parametros!$C$34),Parametros!$C$33,0)</x:f>
        <x:v>45000</x:v>
      </x:c>
      <x:c r="AL41" s="155" t="str">
        <x:v>Directo a la empresa</x:v>
      </x:c>
    </x:row>
    <x:row r="42">
      <x:c r="A42" s="63" t="n">
        <x:v>39</x:v>
      </x:c>
      <x:c r="B42" s="63" t="str">
        <x:v>Natalia Bermeo Reyes</x:v>
      </x:c>
      <x:c r="C42" s="63" t="str">
        <x:v>Asesora comercial</x:v>
      </x:c>
      <x:c r="D42" s="63" t="str">
        <x:v>Punto de venta</x:v>
      </x:c>
      <x:c r="E42" s="63" t="str">
        <x:v>Nómina</x:v>
      </x:c>
      <x:c r="F42" s="63" t="str">
        <x:v>Honda 7 de Agosto</x:v>
      </x:c>
      <x:c r="G42" s="63" t="str">
        <x:v>SMLMV</x:v>
      </x:c>
      <x:c r="H42" s="64" t="n">
        <x:v>1750905</x:v>
      </x:c>
      <x:c r="I42" s="64" t="n">
        <x:v>0</x:v>
      </x:c>
      <x:c r="J42" s="64" t="n">
        <x:v>0</x:v>
      </x:c>
      <x:c r="K42" s="64" t="n">
        <x:v>0</x:v>
      </x:c>
      <x:c r="L42" s="65" t="n">
        <x:v>0</x:v>
      </x:c>
      <x:c r="M42" s="65" t="n">
        <x:v>1</x:v>
      </x:c>
      <x:c r="N42" s="65" t="n">
        <x:v>0</x:v>
      </x:c>
      <x:c r="O42" s="99" t="n">
        <x:v>0.00522</x:v>
      </x:c>
      <x:c r="P42" s="66" t="str"/>
      <x:c r="Q42" s="67" t="n">
        <x:f>IF(E42="Nómina",IF((H42+I42)&lt;=Parametros!$C$4*Parametros!$C$6,Parametros!$C$5,0),0)</x:f>
        <x:v>249095</x:v>
      </x:c>
      <x:c r="R42" s="67" t="n">
        <x:f>IF(E42="Nómina",H42+I42,0)</x:f>
        <x:v>1750905</x:v>
      </x:c>
      <x:c r="S42" s="67" t="n">
        <x:f>IF(E42="Nómina",H42+I42+Q42,0)</x:f>
        <x:v>2000000</x:v>
      </x:c>
      <x:c r="T42" s="67" t="n">
        <x:f>S42*Parametros!$C$11</x:f>
        <x:v>166666.66666666666</x:v>
      </x:c>
      <x:c r="U42" s="67" t="n">
        <x:f>S42*Parametros!$C$12</x:f>
        <x:v>166666.66666666666</x:v>
      </x:c>
      <x:c r="V42" s="67" t="n">
        <x:f>S42*Parametros!$C$13</x:f>
        <x:v>20000</x:v>
      </x:c>
      <x:c r="W42" s="67" t="n">
        <x:f>R42*Parametros!$C$14</x:f>
        <x:v>72954.375</x:v>
      </x:c>
      <x:c r="X42" s="67" t="n">
        <x:f>R42*Parametros!$C$16*Parametros!$C$23</x:f>
        <x:v>148826.92500000002</x:v>
      </x:c>
      <x:c r="Y42" s="67" t="n">
        <x:f>R42*Parametros!$C$17</x:f>
        <x:v>210108.6</x:v>
      </x:c>
      <x:c r="Z42" s="67" t="n">
        <x:f>R42*O42</x:f>
        <x:v>9139.7241</x:v>
      </x:c>
      <x:c r="AA42" s="67" t="n">
        <x:f>R42*Parametros!$C$19</x:f>
        <x:v>70036.2</x:v>
      </x:c>
      <x:c r="AB42" s="67" t="n">
        <x:f>R42*Parametros!$C$20*Parametros!$C$24</x:f>
        <x:v>35018.1</x:v>
      </x:c>
      <x:c r="AC42" s="67" t="n">
        <x:f>R42*Parametros!$C$21*Parametros!$C$25</x:f>
        <x:v>52527.15</x:v>
      </x:c>
      <x:c r="AD42" s="67" t="n">
        <x:f>IF(E42="Nómina",SUM(H42:K42)+Q42+SUM(T42:AC42)+AK42,0)</x:f>
        <x:v>2996944.4074333333</x:v>
      </x:c>
      <x:c r="AE42" s="67" t="n">
        <x:f>IF(E42="Honorarios",H42+J42+K42,0)</x:f>
        <x:v>0</x:v>
      </x:c>
      <x:c r="AF42" s="67" t="n">
        <x:f>AD42+AE42</x:f>
        <x:v>2996944.4074333333</x:v>
      </x:c>
      <x:c r="AG42" s="67" t="n">
        <x:f>AF42*L42</x:f>
        <x:v>0</x:v>
      </x:c>
      <x:c r="AH42" s="67" t="n">
        <x:f>AF42*M42</x:f>
        <x:v>2996944.4074333333</x:v>
      </x:c>
      <x:c r="AI42" s="67" t="n">
        <x:f>AF42*N42</x:f>
        <x:v>0</x:v>
      </x:c>
      <x:c r="AJ42" s="68" t="n">
        <x:f>SUM(L42:N42)</x:f>
        <x:v>1</x:v>
      </x:c>
      <x:c r="AK42" s="98" t="n">
        <x:f>IF(AND(E42="Nómina",(H42+I42)&lt;Parametros!$C$4*Parametros!$C$34),Parametros!$C$33,0)</x:f>
        <x:v>45000</x:v>
      </x:c>
      <x:c r="AL42" s="155" t="str">
        <x:v>Directo a la empresa</x:v>
      </x:c>
    </x:row>
    <x:row r="43">
      <x:c r="A43" s="63" t="n">
        <x:v>40</x:v>
      </x:c>
      <x:c r="B43" s="63" t="str">
        <x:v>William Andres Gonzalez Acosta</x:v>
      </x:c>
      <x:c r="C43" s="63" t="str">
        <x:v>Asesor comercial</x:v>
      </x:c>
      <x:c r="D43" s="63" t="str">
        <x:v>Punto de venta</x:v>
      </x:c>
      <x:c r="E43" s="63" t="str">
        <x:v>Nómina</x:v>
      </x:c>
      <x:c r="F43" s="63" t="str">
        <x:v>Honda 7 de Agosto</x:v>
      </x:c>
      <x:c r="G43" s="63" t="str">
        <x:v>SMLMV</x:v>
      </x:c>
      <x:c r="H43" s="64" t="n">
        <x:v>1750905</x:v>
      </x:c>
      <x:c r="I43" s="64" t="n">
        <x:v>0</x:v>
      </x:c>
      <x:c r="J43" s="64" t="n">
        <x:v>0</x:v>
      </x:c>
      <x:c r="K43" s="64" t="n">
        <x:v>0</x:v>
      </x:c>
      <x:c r="L43" s="65" t="n">
        <x:v>0</x:v>
      </x:c>
      <x:c r="M43" s="65" t="n">
        <x:v>1</x:v>
      </x:c>
      <x:c r="N43" s="65" t="n">
        <x:v>0</x:v>
      </x:c>
      <x:c r="O43" s="99" t="n">
        <x:v>0.00522</x:v>
      </x:c>
      <x:c r="P43" s="66" t="str"/>
      <x:c r="Q43" s="67" t="n">
        <x:f>IF(E43="Nómina",IF((H43+I43)&lt;=Parametros!$C$4*Parametros!$C$6,Parametros!$C$5,0),0)</x:f>
        <x:v>249095</x:v>
      </x:c>
      <x:c r="R43" s="67" t="n">
        <x:f>IF(E43="Nómina",H43+I43,0)</x:f>
        <x:v>1750905</x:v>
      </x:c>
      <x:c r="S43" s="67" t="n">
        <x:f>IF(E43="Nómina",H43+I43+Q43,0)</x:f>
        <x:v>2000000</x:v>
      </x:c>
      <x:c r="T43" s="67" t="n">
        <x:f>S43*Parametros!$C$11</x:f>
        <x:v>166666.66666666666</x:v>
      </x:c>
      <x:c r="U43" s="67" t="n">
        <x:f>S43*Parametros!$C$12</x:f>
        <x:v>166666.66666666666</x:v>
      </x:c>
      <x:c r="V43" s="67" t="n">
        <x:f>S43*Parametros!$C$13</x:f>
        <x:v>20000</x:v>
      </x:c>
      <x:c r="W43" s="67" t="n">
        <x:f>R43*Parametros!$C$14</x:f>
        <x:v>72954.375</x:v>
      </x:c>
      <x:c r="X43" s="67" t="n">
        <x:f>R43*Parametros!$C$16*Parametros!$C$23</x:f>
        <x:v>148826.92500000002</x:v>
      </x:c>
      <x:c r="Y43" s="67" t="n">
        <x:f>R43*Parametros!$C$17</x:f>
        <x:v>210108.6</x:v>
      </x:c>
      <x:c r="Z43" s="67" t="n">
        <x:f>R43*O43</x:f>
        <x:v>9139.7241</x:v>
      </x:c>
      <x:c r="AA43" s="67" t="n">
        <x:f>R43*Parametros!$C$19</x:f>
        <x:v>70036.2</x:v>
      </x:c>
      <x:c r="AB43" s="67" t="n">
        <x:f>R43*Parametros!$C$20*Parametros!$C$24</x:f>
        <x:v>35018.1</x:v>
      </x:c>
      <x:c r="AC43" s="67" t="n">
        <x:f>R43*Parametros!$C$21*Parametros!$C$25</x:f>
        <x:v>52527.15</x:v>
      </x:c>
      <x:c r="AD43" s="67" t="n">
        <x:f>IF(E43="Nómina",SUM(H43:K43)+Q43+SUM(T43:AC43)+AK43,0)</x:f>
        <x:v>2996944.4074333333</x:v>
      </x:c>
      <x:c r="AE43" s="67" t="n">
        <x:f>IF(E43="Honorarios",H43+J43+K43,0)</x:f>
        <x:v>0</x:v>
      </x:c>
      <x:c r="AF43" s="67" t="n">
        <x:f>AD43+AE43</x:f>
        <x:v>2996944.4074333333</x:v>
      </x:c>
      <x:c r="AG43" s="67" t="n">
        <x:f>AF43*L43</x:f>
        <x:v>0</x:v>
      </x:c>
      <x:c r="AH43" s="67" t="n">
        <x:f>AF43*M43</x:f>
        <x:v>2996944.4074333333</x:v>
      </x:c>
      <x:c r="AI43" s="67" t="n">
        <x:f>AF43*N43</x:f>
        <x:v>0</x:v>
      </x:c>
      <x:c r="AJ43" s="68" t="n">
        <x:f>SUM(L43:N43)</x:f>
        <x:v>1</x:v>
      </x:c>
      <x:c r="AK43" s="98" t="n">
        <x:f>IF(AND(E43="Nómina",(H43+I43)&lt;Parametros!$C$4*Parametros!$C$34),Parametros!$C$33,0)</x:f>
        <x:v>45000</x:v>
      </x:c>
      <x:c r="AL43" s="155" t="str">
        <x:v>Directo a la empresa</x:v>
      </x:c>
    </x:row>
    <x:row r="44">
      <x:c r="A44" s="63" t="n">
        <x:v>41</x:v>
      </x:c>
      <x:c r="B44" s="63" t="str">
        <x:v>Yeline Valencia</x:v>
      </x:c>
      <x:c r="C44" s="63" t="str">
        <x:v>Asesora comercial</x:v>
      </x:c>
      <x:c r="D44" s="63" t="str">
        <x:v>Punto de venta</x:v>
      </x:c>
      <x:c r="E44" s="63" t="str">
        <x:v>Nómina</x:v>
      </x:c>
      <x:c r="F44" s="63" t="str">
        <x:v>Honda 7 de Agosto</x:v>
      </x:c>
      <x:c r="G44" s="63" t="str">
        <x:v>SMLMV</x:v>
      </x:c>
      <x:c r="H44" s="64" t="n">
        <x:v>1750905</x:v>
      </x:c>
      <x:c r="I44" s="64" t="n">
        <x:v>0</x:v>
      </x:c>
      <x:c r="J44" s="64" t="n">
        <x:v>0</x:v>
      </x:c>
      <x:c r="K44" s="64" t="n">
        <x:v>0</x:v>
      </x:c>
      <x:c r="L44" s="65" t="n">
        <x:v>0</x:v>
      </x:c>
      <x:c r="M44" s="65" t="n">
        <x:v>1</x:v>
      </x:c>
      <x:c r="N44" s="65" t="n">
        <x:v>0</x:v>
      </x:c>
      <x:c r="O44" s="99" t="n">
        <x:v>0.00522</x:v>
      </x:c>
      <x:c r="P44" s="66" t="str"/>
      <x:c r="Q44" s="67" t="n">
        <x:f>IF(E44="Nómina",IF((H44+I44)&lt;=Parametros!$C$4*Parametros!$C$6,Parametros!$C$5,0),0)</x:f>
        <x:v>249095</x:v>
      </x:c>
      <x:c r="R44" s="67" t="n">
        <x:f>IF(E44="Nómina",H44+I44,0)</x:f>
        <x:v>1750905</x:v>
      </x:c>
      <x:c r="S44" s="67" t="n">
        <x:f>IF(E44="Nómina",H44+I44+Q44,0)</x:f>
        <x:v>2000000</x:v>
      </x:c>
      <x:c r="T44" s="67" t="n">
        <x:f>S44*Parametros!$C$11</x:f>
        <x:v>166666.66666666666</x:v>
      </x:c>
      <x:c r="U44" s="67" t="n">
        <x:f>S44*Parametros!$C$12</x:f>
        <x:v>166666.66666666666</x:v>
      </x:c>
      <x:c r="V44" s="67" t="n">
        <x:f>S44*Parametros!$C$13</x:f>
        <x:v>20000</x:v>
      </x:c>
      <x:c r="W44" s="67" t="n">
        <x:f>R44*Parametros!$C$14</x:f>
        <x:v>72954.375</x:v>
      </x:c>
      <x:c r="X44" s="67" t="n">
        <x:f>R44*Parametros!$C$16*Parametros!$C$23</x:f>
        <x:v>148826.92500000002</x:v>
      </x:c>
      <x:c r="Y44" s="67" t="n">
        <x:f>R44*Parametros!$C$17</x:f>
        <x:v>210108.6</x:v>
      </x:c>
      <x:c r="Z44" s="67" t="n">
        <x:f>R44*O44</x:f>
        <x:v>9139.7241</x:v>
      </x:c>
      <x:c r="AA44" s="67" t="n">
        <x:f>R44*Parametros!$C$19</x:f>
        <x:v>70036.2</x:v>
      </x:c>
      <x:c r="AB44" s="67" t="n">
        <x:f>R44*Parametros!$C$20*Parametros!$C$24</x:f>
        <x:v>35018.1</x:v>
      </x:c>
      <x:c r="AC44" s="67" t="n">
        <x:f>R44*Parametros!$C$21*Parametros!$C$25</x:f>
        <x:v>52527.15</x:v>
      </x:c>
      <x:c r="AD44" s="67" t="n">
        <x:f>IF(E44="Nómina",SUM(H44:K44)+Q44+SUM(T44:AC44)+AK44,0)</x:f>
        <x:v>2996944.4074333333</x:v>
      </x:c>
      <x:c r="AE44" s="67" t="n">
        <x:f>IF(E44="Honorarios",H44+J44+K44,0)</x:f>
        <x:v>0</x:v>
      </x:c>
      <x:c r="AF44" s="67" t="n">
        <x:f>AD44+AE44</x:f>
        <x:v>2996944.4074333333</x:v>
      </x:c>
      <x:c r="AG44" s="67" t="n">
        <x:f>AF44*L44</x:f>
        <x:v>0</x:v>
      </x:c>
      <x:c r="AH44" s="67" t="n">
        <x:f>AF44*M44</x:f>
        <x:v>2996944.4074333333</x:v>
      </x:c>
      <x:c r="AI44" s="67" t="n">
        <x:f>AF44*N44</x:f>
        <x:v>0</x:v>
      </x:c>
      <x:c r="AJ44" s="68" t="n">
        <x:f>SUM(L44:N44)</x:f>
        <x:v>1</x:v>
      </x:c>
      <x:c r="AK44" s="98" t="n">
        <x:f>IF(AND(E44="Nómina",(H44+I44)&lt;Parametros!$C$4*Parametros!$C$34),Parametros!$C$33,0)</x:f>
        <x:v>45000</x:v>
      </x:c>
      <x:c r="AL44" s="155" t="str">
        <x:v>Directo a la empresa</x:v>
      </x:c>
    </x:row>
    <x:row r="45">
      <x:c r="A45" s="63" t="n">
        <x:v>42</x:v>
      </x:c>
      <x:c r="B45" s="63" t="str">
        <x:v>Aimer Lubo</x:v>
      </x:c>
      <x:c r="C45" s="63" t="str">
        <x:v>Líder comercial</x:v>
      </x:c>
      <x:c r="D45" s="63" t="str">
        <x:v>Punto de venta</x:v>
      </x:c>
      <x:c r="E45" s="63" t="str">
        <x:v>Nómina</x:v>
      </x:c>
      <x:c r="F45" s="63" t="str">
        <x:v>Auteco La Nave</x:v>
      </x:c>
      <x:c r="G45" s="63" t="str">
        <x:v>Valor fijo</x:v>
      </x:c>
      <x:c r="H45" s="64" t="n">
        <x:v>2460000</x:v>
      </x:c>
      <x:c r="I45" s="64" t="n">
        <x:v>0</x:v>
      </x:c>
      <x:c r="J45" s="64" t="n">
        <x:v>0</x:v>
      </x:c>
      <x:c r="K45" s="64" t="n">
        <x:v>0</x:v>
      </x:c>
      <x:c r="L45" s="65" t="n">
        <x:v>0</x:v>
      </x:c>
      <x:c r="M45" s="65" t="n">
        <x:v>0</x:v>
      </x:c>
      <x:c r="N45" s="65" t="n">
        <x:v>1</x:v>
      </x:c>
      <x:c r="O45" s="99" t="n">
        <x:v>0.00522</x:v>
      </x:c>
      <x:c r="P45" s="66" t="str">
        <x:v>Prestaciones extralegales pendientes de detallar</x:v>
      </x:c>
      <x:c r="Q45" s="67" t="n">
        <x:f>IF(E45="Nómina",IF((H45+I45)&lt;=Parametros!$C$4*Parametros!$C$6,Parametros!$C$5,0),0)</x:f>
        <x:v>249095</x:v>
      </x:c>
      <x:c r="R45" s="67" t="n">
        <x:f>IF(E45="Nómina",H45+I45,0)</x:f>
        <x:v>2460000</x:v>
      </x:c>
      <x:c r="S45" s="67" t="n">
        <x:f>IF(E45="Nómina",H45+I45+Q45,0)</x:f>
        <x:v>2709095</x:v>
      </x:c>
      <x:c r="T45" s="67" t="n">
        <x:f>S45*Parametros!$C$11</x:f>
        <x:v>225757.91666666666</x:v>
      </x:c>
      <x:c r="U45" s="67" t="n">
        <x:f>S45*Parametros!$C$12</x:f>
        <x:v>225757.91666666666</x:v>
      </x:c>
      <x:c r="V45" s="67" t="n">
        <x:f>S45*Parametros!$C$13</x:f>
        <x:v>27090.95</x:v>
      </x:c>
      <x:c r="W45" s="67" t="n">
        <x:f>R45*Parametros!$C$14</x:f>
        <x:v>102500</x:v>
      </x:c>
      <x:c r="X45" s="67" t="n">
        <x:f>R45*Parametros!$C$16*Parametros!$C$23</x:f>
        <x:v>209100.00000000003</x:v>
      </x:c>
      <x:c r="Y45" s="67" t="n">
        <x:f>R45*Parametros!$C$17</x:f>
        <x:v>295200</x:v>
      </x:c>
      <x:c r="Z45" s="67" t="n">
        <x:f>R45*O45</x:f>
        <x:v>12841.199999999999</x:v>
      </x:c>
      <x:c r="AA45" s="67" t="n">
        <x:f>R45*Parametros!$C$19</x:f>
        <x:v>98400</x:v>
      </x:c>
      <x:c r="AB45" s="67" t="n">
        <x:f>R45*Parametros!$C$20*Parametros!$C$24</x:f>
        <x:v>49200</x:v>
      </x:c>
      <x:c r="AC45" s="67" t="n">
        <x:f>R45*Parametros!$C$21*Parametros!$C$25</x:f>
        <x:v>73800</x:v>
      </x:c>
      <x:c r="AD45" s="67" t="n">
        <x:f>IF(E45="Nómina",SUM(H45:K45)+Q45+SUM(T45:AC45)+AK45,0)</x:f>
        <x:v>4073742.9833333334</x:v>
      </x:c>
      <x:c r="AE45" s="67" t="n">
        <x:f>IF(E45="Honorarios",H45+J45+K45,0)</x:f>
        <x:v>0</x:v>
      </x:c>
      <x:c r="AF45" s="67" t="n">
        <x:f>AD45+AE45</x:f>
        <x:v>4073742.9833333334</x:v>
      </x:c>
      <x:c r="AG45" s="67" t="n">
        <x:f>AF45*L45</x:f>
        <x:v>0</x:v>
      </x:c>
      <x:c r="AH45" s="67" t="n">
        <x:f>AF45*M45</x:f>
        <x:v>0</x:v>
      </x:c>
      <x:c r="AI45" s="67" t="n">
        <x:f>AF45*N45</x:f>
        <x:v>4073742.9833333334</x:v>
      </x:c>
      <x:c r="AJ45" s="68" t="n">
        <x:f>SUM(L45:N45)</x:f>
        <x:v>1</x:v>
      </x:c>
      <x:c r="AK45" s="98" t="n">
        <x:f>IF(AND(E45="Nómina",(H45+I45)&lt;Parametros!$C$4*Parametros!$C$34),Parametros!$C$33,0)</x:f>
        <x:v>45000</x:v>
      </x:c>
      <x:c r="AL45" s="155" t="str">
        <x:v>Directo a la empresa</x:v>
      </x:c>
    </x:row>
    <x:row r="46">
      <x:c r="A46" s="63" t="n">
        <x:v>43</x:v>
      </x:c>
      <x:c r="B46" s="63" t="str">
        <x:v>Gabriela Suarez Marmolejo</x:v>
      </x:c>
      <x:c r="C46" s="63" t="str">
        <x:v>Asesora digital</x:v>
      </x:c>
      <x:c r="D46" s="63" t="str">
        <x:v>Punto de venta</x:v>
      </x:c>
      <x:c r="E46" s="63" t="str">
        <x:v>Nómina</x:v>
      </x:c>
      <x:c r="F46" s="63" t="str">
        <x:v>Auteco La Nave</x:v>
      </x:c>
      <x:c r="G46" s="63" t="str">
        <x:v>SMLMV</x:v>
      </x:c>
      <x:c r="H46" s="64" t="n">
        <x:v>1750905</x:v>
      </x:c>
      <x:c r="I46" s="64" t="n">
        <x:v>0</x:v>
      </x:c>
      <x:c r="J46" s="64" t="n">
        <x:v>0</x:v>
      </x:c>
      <x:c r="K46" s="64" t="n">
        <x:v>0</x:v>
      </x:c>
      <x:c r="L46" s="65" t="n">
        <x:v>0</x:v>
      </x:c>
      <x:c r="M46" s="65" t="n">
        <x:v>0</x:v>
      </x:c>
      <x:c r="N46" s="65" t="n">
        <x:v>1</x:v>
      </x:c>
      <x:c r="O46" s="99" t="n">
        <x:v>0.00522</x:v>
      </x:c>
      <x:c r="P46" s="66" t="str"/>
      <x:c r="Q46" s="67" t="n">
        <x:f>IF(E46="Nómina",IF((H46+I46)&lt;=Parametros!$C$4*Parametros!$C$6,Parametros!$C$5,0),0)</x:f>
        <x:v>249095</x:v>
      </x:c>
      <x:c r="R46" s="67" t="n">
        <x:f>IF(E46="Nómina",H46+I46,0)</x:f>
        <x:v>1750905</x:v>
      </x:c>
      <x:c r="S46" s="67" t="n">
        <x:f>IF(E46="Nómina",H46+I46+Q46,0)</x:f>
        <x:v>2000000</x:v>
      </x:c>
      <x:c r="T46" s="67" t="n">
        <x:f>S46*Parametros!$C$11</x:f>
        <x:v>166666.66666666666</x:v>
      </x:c>
      <x:c r="U46" s="67" t="n">
        <x:f>S46*Parametros!$C$12</x:f>
        <x:v>166666.66666666666</x:v>
      </x:c>
      <x:c r="V46" s="67" t="n">
        <x:f>S46*Parametros!$C$13</x:f>
        <x:v>20000</x:v>
      </x:c>
      <x:c r="W46" s="67" t="n">
        <x:f>R46*Parametros!$C$14</x:f>
        <x:v>72954.375</x:v>
      </x:c>
      <x:c r="X46" s="67" t="n">
        <x:f>R46*Parametros!$C$16*Parametros!$C$23</x:f>
        <x:v>148826.92500000002</x:v>
      </x:c>
      <x:c r="Y46" s="67" t="n">
        <x:f>R46*Parametros!$C$17</x:f>
        <x:v>210108.6</x:v>
      </x:c>
      <x:c r="Z46" s="67" t="n">
        <x:f>R46*O46</x:f>
        <x:v>9139.7241</x:v>
      </x:c>
      <x:c r="AA46" s="67" t="n">
        <x:f>R46*Parametros!$C$19</x:f>
        <x:v>70036.2</x:v>
      </x:c>
      <x:c r="AB46" s="67" t="n">
        <x:f>R46*Parametros!$C$20*Parametros!$C$24</x:f>
        <x:v>35018.1</x:v>
      </x:c>
      <x:c r="AC46" s="67" t="n">
        <x:f>R46*Parametros!$C$21*Parametros!$C$25</x:f>
        <x:v>52527.15</x:v>
      </x:c>
      <x:c r="AD46" s="67" t="n">
        <x:f>IF(E46="Nómina",SUM(H46:K46)+Q46+SUM(T46:AC46)+AK46,0)</x:f>
        <x:v>2996944.4074333333</x:v>
      </x:c>
      <x:c r="AE46" s="67" t="n">
        <x:f>IF(E46="Honorarios",H46+J46+K46,0)</x:f>
        <x:v>0</x:v>
      </x:c>
      <x:c r="AF46" s="67" t="n">
        <x:f>AD46+AE46</x:f>
        <x:v>2996944.4074333333</x:v>
      </x:c>
      <x:c r="AG46" s="67" t="n">
        <x:f>AF46*L46</x:f>
        <x:v>0</x:v>
      </x:c>
      <x:c r="AH46" s="67" t="n">
        <x:f>AF46*M46</x:f>
        <x:v>0</x:v>
      </x:c>
      <x:c r="AI46" s="67" t="n">
        <x:f>AF46*N46</x:f>
        <x:v>2996944.4074333333</x:v>
      </x:c>
      <x:c r="AJ46" s="68" t="n">
        <x:f>SUM(L46:N46)</x:f>
        <x:v>1</x:v>
      </x:c>
      <x:c r="AK46" s="98" t="n">
        <x:f>IF(AND(E46="Nómina",(H46+I46)&lt;Parametros!$C$4*Parametros!$C$34),Parametros!$C$33,0)</x:f>
        <x:v>45000</x:v>
      </x:c>
      <x:c r="AL46" s="155" t="str">
        <x:v>Directo a la empresa</x:v>
      </x:c>
    </x:row>
    <x:row r="47">
      <x:c r="A47" s="63" t="n">
        <x:v>44</x:v>
      </x:c>
      <x:c r="B47" s="63" t="str">
        <x:v>Jose Paul Lenis Contreras</x:v>
      </x:c>
      <x:c r="C47" s="63" t="str">
        <x:v>Asesor digital</x:v>
      </x:c>
      <x:c r="D47" s="63" t="str">
        <x:v>Punto de venta</x:v>
      </x:c>
      <x:c r="E47" s="63" t="str">
        <x:v>Nómina</x:v>
      </x:c>
      <x:c r="F47" s="63" t="str">
        <x:v>Auteco La Nave</x:v>
      </x:c>
      <x:c r="G47" s="63" t="str">
        <x:v>SMLMV</x:v>
      </x:c>
      <x:c r="H47" s="64" t="n">
        <x:v>1750905</x:v>
      </x:c>
      <x:c r="I47" s="64" t="n">
        <x:v>0</x:v>
      </x:c>
      <x:c r="J47" s="64" t="n">
        <x:v>0</x:v>
      </x:c>
      <x:c r="K47" s="64" t="n">
        <x:v>0</x:v>
      </x:c>
      <x:c r="L47" s="65" t="n">
        <x:v>0</x:v>
      </x:c>
      <x:c r="M47" s="65" t="n">
        <x:v>0</x:v>
      </x:c>
      <x:c r="N47" s="65" t="n">
        <x:v>1</x:v>
      </x:c>
      <x:c r="O47" s="99" t="n">
        <x:v>0.00522</x:v>
      </x:c>
      <x:c r="P47" s="66" t="str"/>
      <x:c r="Q47" s="67" t="n">
        <x:f>IF(E47="Nómina",IF((H47+I47)&lt;=Parametros!$C$4*Parametros!$C$6,Parametros!$C$5,0),0)</x:f>
        <x:v>249095</x:v>
      </x:c>
      <x:c r="R47" s="67" t="n">
        <x:f>IF(E47="Nómina",H47+I47,0)</x:f>
        <x:v>1750905</x:v>
      </x:c>
      <x:c r="S47" s="67" t="n">
        <x:f>IF(E47="Nómina",H47+I47+Q47,0)</x:f>
        <x:v>2000000</x:v>
      </x:c>
      <x:c r="T47" s="67" t="n">
        <x:f>S47*Parametros!$C$11</x:f>
        <x:v>166666.66666666666</x:v>
      </x:c>
      <x:c r="U47" s="67" t="n">
        <x:f>S47*Parametros!$C$12</x:f>
        <x:v>166666.66666666666</x:v>
      </x:c>
      <x:c r="V47" s="67" t="n">
        <x:f>S47*Parametros!$C$13</x:f>
        <x:v>20000</x:v>
      </x:c>
      <x:c r="W47" s="67" t="n">
        <x:f>R47*Parametros!$C$14</x:f>
        <x:v>72954.375</x:v>
      </x:c>
      <x:c r="X47" s="67" t="n">
        <x:f>R47*Parametros!$C$16*Parametros!$C$23</x:f>
        <x:v>148826.92500000002</x:v>
      </x:c>
      <x:c r="Y47" s="67" t="n">
        <x:f>R47*Parametros!$C$17</x:f>
        <x:v>210108.6</x:v>
      </x:c>
      <x:c r="Z47" s="67" t="n">
        <x:f>R47*O47</x:f>
        <x:v>9139.7241</x:v>
      </x:c>
      <x:c r="AA47" s="67" t="n">
        <x:f>R47*Parametros!$C$19</x:f>
        <x:v>70036.2</x:v>
      </x:c>
      <x:c r="AB47" s="67" t="n">
        <x:f>R47*Parametros!$C$20*Parametros!$C$24</x:f>
        <x:v>35018.1</x:v>
      </x:c>
      <x:c r="AC47" s="67" t="n">
        <x:f>R47*Parametros!$C$21*Parametros!$C$25</x:f>
        <x:v>52527.15</x:v>
      </x:c>
      <x:c r="AD47" s="67" t="n">
        <x:f>IF(E47="Nómina",SUM(H47:K47)+Q47+SUM(T47:AC47)+AK47,0)</x:f>
        <x:v>2996944.4074333333</x:v>
      </x:c>
      <x:c r="AE47" s="67" t="n">
        <x:f>IF(E47="Honorarios",H47+J47+K47,0)</x:f>
        <x:v>0</x:v>
      </x:c>
      <x:c r="AF47" s="67" t="n">
        <x:f>AD47+AE47</x:f>
        <x:v>2996944.4074333333</x:v>
      </x:c>
      <x:c r="AG47" s="67" t="n">
        <x:f>AF47*L47</x:f>
        <x:v>0</x:v>
      </x:c>
      <x:c r="AH47" s="67" t="n">
        <x:f>AF47*M47</x:f>
        <x:v>0</x:v>
      </x:c>
      <x:c r="AI47" s="67" t="n">
        <x:f>AF47*N47</x:f>
        <x:v>2996944.4074333333</x:v>
      </x:c>
      <x:c r="AJ47" s="68" t="n">
        <x:f>SUM(L47:N47)</x:f>
        <x:v>1</x:v>
      </x:c>
      <x:c r="AK47" s="98" t="n">
        <x:f>IF(AND(E47="Nómina",(H47+I47)&lt;Parametros!$C$4*Parametros!$C$34),Parametros!$C$33,0)</x:f>
        <x:v>45000</x:v>
      </x:c>
      <x:c r="AL47" s="155" t="str">
        <x:v>Directo a la empresa</x:v>
      </x:c>
    </x:row>
    <x:row r="48">
      <x:c r="A48" s="63" t="n">
        <x:v>45</x:v>
      </x:c>
      <x:c r="B48" s="63" t="str">
        <x:v>Luis Arturo Cordoba Quiñonez</x:v>
      </x:c>
      <x:c r="C48" s="63" t="str">
        <x:v>Asesor comercial</x:v>
      </x:c>
      <x:c r="D48" s="63" t="str">
        <x:v>Punto de venta</x:v>
      </x:c>
      <x:c r="E48" s="63" t="str">
        <x:v>Nómina</x:v>
      </x:c>
      <x:c r="F48" s="63" t="str">
        <x:v>Auteco La Nave</x:v>
      </x:c>
      <x:c r="G48" s="63" t="str">
        <x:v>SMLMV</x:v>
      </x:c>
      <x:c r="H48" s="64" t="n">
        <x:v>1750905</x:v>
      </x:c>
      <x:c r="I48" s="64" t="n">
        <x:v>0</x:v>
      </x:c>
      <x:c r="J48" s="64" t="n">
        <x:v>0</x:v>
      </x:c>
      <x:c r="K48" s="64" t="n">
        <x:v>0</x:v>
      </x:c>
      <x:c r="L48" s="65" t="n">
        <x:v>0</x:v>
      </x:c>
      <x:c r="M48" s="65" t="n">
        <x:v>0</x:v>
      </x:c>
      <x:c r="N48" s="65" t="n">
        <x:v>1</x:v>
      </x:c>
      <x:c r="O48" s="99" t="n">
        <x:v>0.00522</x:v>
      </x:c>
      <x:c r="P48" s="66" t="str"/>
      <x:c r="Q48" s="67" t="n">
        <x:f>IF(E48="Nómina",IF((H48+I48)&lt;=Parametros!$C$4*Parametros!$C$6,Parametros!$C$5,0),0)</x:f>
        <x:v>249095</x:v>
      </x:c>
      <x:c r="R48" s="67" t="n">
        <x:f>IF(E48="Nómina",H48+I48,0)</x:f>
        <x:v>1750905</x:v>
      </x:c>
      <x:c r="S48" s="67" t="n">
        <x:f>IF(E48="Nómina",H48+I48+Q48,0)</x:f>
        <x:v>2000000</x:v>
      </x:c>
      <x:c r="T48" s="67" t="n">
        <x:f>S48*Parametros!$C$11</x:f>
        <x:v>166666.66666666666</x:v>
      </x:c>
      <x:c r="U48" s="67" t="n">
        <x:f>S48*Parametros!$C$12</x:f>
        <x:v>166666.66666666666</x:v>
      </x:c>
      <x:c r="V48" s="67" t="n">
        <x:f>S48*Parametros!$C$13</x:f>
        <x:v>20000</x:v>
      </x:c>
      <x:c r="W48" s="67" t="n">
        <x:f>R48*Parametros!$C$14</x:f>
        <x:v>72954.375</x:v>
      </x:c>
      <x:c r="X48" s="67" t="n">
        <x:f>R48*Parametros!$C$16*Parametros!$C$23</x:f>
        <x:v>148826.92500000002</x:v>
      </x:c>
      <x:c r="Y48" s="67" t="n">
        <x:f>R48*Parametros!$C$17</x:f>
        <x:v>210108.6</x:v>
      </x:c>
      <x:c r="Z48" s="67" t="n">
        <x:f>R48*O48</x:f>
        <x:v>9139.7241</x:v>
      </x:c>
      <x:c r="AA48" s="67" t="n">
        <x:f>R48*Parametros!$C$19</x:f>
        <x:v>70036.2</x:v>
      </x:c>
      <x:c r="AB48" s="67" t="n">
        <x:f>R48*Parametros!$C$20*Parametros!$C$24</x:f>
        <x:v>35018.1</x:v>
      </x:c>
      <x:c r="AC48" s="67" t="n">
        <x:f>R48*Parametros!$C$21*Parametros!$C$25</x:f>
        <x:v>52527.15</x:v>
      </x:c>
      <x:c r="AD48" s="67" t="n">
        <x:f>IF(E48="Nómina",SUM(H48:K48)+Q48+SUM(T48:AC48)+AK48,0)</x:f>
        <x:v>2996944.4074333333</x:v>
      </x:c>
      <x:c r="AE48" s="67" t="n">
        <x:f>IF(E48="Honorarios",H48+J48+K48,0)</x:f>
        <x:v>0</x:v>
      </x:c>
      <x:c r="AF48" s="67" t="n">
        <x:f>AD48+AE48</x:f>
        <x:v>2996944.4074333333</x:v>
      </x:c>
      <x:c r="AG48" s="67" t="n">
        <x:f>AF48*L48</x:f>
        <x:v>0</x:v>
      </x:c>
      <x:c r="AH48" s="67" t="n">
        <x:f>AF48*M48</x:f>
        <x:v>0</x:v>
      </x:c>
      <x:c r="AI48" s="67" t="n">
        <x:f>AF48*N48</x:f>
        <x:v>2996944.4074333333</x:v>
      </x:c>
      <x:c r="AJ48" s="68" t="n">
        <x:f>SUM(L48:N48)</x:f>
        <x:v>1</x:v>
      </x:c>
      <x:c r="AK48" s="98" t="n">
        <x:f>IF(AND(E48="Nómina",(H48+I48)&lt;Parametros!$C$4*Parametros!$C$34),Parametros!$C$33,0)</x:f>
        <x:v>45000</x:v>
      </x:c>
      <x:c r="AL48" s="155" t="str">
        <x:v>Directo a la empresa</x:v>
      </x:c>
    </x:row>
    <x:row r="49">
      <x:c r="A49" s="63" t="n">
        <x:v>46</x:v>
      </x:c>
      <x:c r="B49" s="63" t="str">
        <x:v>Juan Felipe Castillo</x:v>
      </x:c>
      <x:c r="C49" s="63" t="str">
        <x:v>Asesor de repuestos</x:v>
      </x:c>
      <x:c r="D49" s="63" t="str">
        <x:v>Punto de venta</x:v>
      </x:c>
      <x:c r="E49" s="63" t="str">
        <x:v>Nómina</x:v>
      </x:c>
      <x:c r="F49" s="63" t="str">
        <x:v>Hero Tercera Norte</x:v>
      </x:c>
      <x:c r="G49" s="63" t="str">
        <x:v>SMLMV</x:v>
      </x:c>
      <x:c r="H49" s="64" t="n">
        <x:v>1750905</x:v>
      </x:c>
      <x:c r="I49" s="64" t="n">
        <x:v>0</x:v>
      </x:c>
      <x:c r="J49" s="64" t="n">
        <x:v>0</x:v>
      </x:c>
      <x:c r="K49" s="64" t="n">
        <x:v>0</x:v>
      </x:c>
      <x:c r="L49" s="65" t="n">
        <x:v>1</x:v>
      </x:c>
      <x:c r="M49" s="65" t="n">
        <x:v>0</x:v>
      </x:c>
      <x:c r="N49" s="65" t="n">
        <x:v>0</x:v>
      </x:c>
      <x:c r="O49" s="99" t="n">
        <x:v>0.00522</x:v>
      </x:c>
      <x:c r="P49" s="66" t="str"/>
      <x:c r="Q49" s="67" t="n">
        <x:f>IF(E49="Nómina",IF((H49+I49)&lt;=Parametros!$C$4*Parametros!$C$6,Parametros!$C$5,0),0)</x:f>
        <x:v>249095</x:v>
      </x:c>
      <x:c r="R49" s="67" t="n">
        <x:f>IF(E49="Nómina",H49+I49,0)</x:f>
        <x:v>1750905</x:v>
      </x:c>
      <x:c r="S49" s="67" t="n">
        <x:f>IF(E49="Nómina",H49+I49+Q49,0)</x:f>
        <x:v>2000000</x:v>
      </x:c>
      <x:c r="T49" s="67" t="n">
        <x:f>S49*Parametros!$C$11</x:f>
        <x:v>166666.66666666666</x:v>
      </x:c>
      <x:c r="U49" s="67" t="n">
        <x:f>S49*Parametros!$C$12</x:f>
        <x:v>166666.66666666666</x:v>
      </x:c>
      <x:c r="V49" s="67" t="n">
        <x:f>S49*Parametros!$C$13</x:f>
        <x:v>20000</x:v>
      </x:c>
      <x:c r="W49" s="67" t="n">
        <x:f>R49*Parametros!$C$14</x:f>
        <x:v>72954.375</x:v>
      </x:c>
      <x:c r="X49" s="67" t="n">
        <x:f>R49*Parametros!$C$16*Parametros!$C$23</x:f>
        <x:v>148826.92500000002</x:v>
      </x:c>
      <x:c r="Y49" s="67" t="n">
        <x:f>R49*Parametros!$C$17</x:f>
        <x:v>210108.6</x:v>
      </x:c>
      <x:c r="Z49" s="67" t="n">
        <x:f>R49*O49</x:f>
        <x:v>9139.7241</x:v>
      </x:c>
      <x:c r="AA49" s="67" t="n">
        <x:f>R49*Parametros!$C$19</x:f>
        <x:v>70036.2</x:v>
      </x:c>
      <x:c r="AB49" s="67" t="n">
        <x:f>R49*Parametros!$C$20*Parametros!$C$24</x:f>
        <x:v>35018.1</x:v>
      </x:c>
      <x:c r="AC49" s="67" t="n">
        <x:f>R49*Parametros!$C$21*Parametros!$C$25</x:f>
        <x:v>52527.15</x:v>
      </x:c>
      <x:c r="AD49" s="67" t="n">
        <x:f>IF(E49="Nómina",SUM(H49:K49)+Q49+SUM(T49:AC49)+AK49,0)</x:f>
        <x:v>2996944.4074333333</x:v>
      </x:c>
      <x:c r="AE49" s="67" t="n">
        <x:f>IF(E49="Honorarios",H49+J49+K49,0)</x:f>
        <x:v>0</x:v>
      </x:c>
      <x:c r="AF49" s="67" t="n">
        <x:f>AD49+AE49</x:f>
        <x:v>2996944.4074333333</x:v>
      </x:c>
      <x:c r="AG49" s="67" t="n">
        <x:f>AF49*L49</x:f>
        <x:v>2996944.4074333333</x:v>
      </x:c>
      <x:c r="AH49" s="67" t="n">
        <x:f>AF49*M49</x:f>
        <x:v>0</x:v>
      </x:c>
      <x:c r="AI49" s="67" t="n">
        <x:f>AF49*N49</x:f>
        <x:v>0</x:v>
      </x:c>
      <x:c r="AJ49" s="68" t="n">
        <x:f>SUM(L49:N49)</x:f>
        <x:v>1</x:v>
      </x:c>
      <x:c r="AK49" s="98" t="n">
        <x:f>IF(AND(E49="Nómina",(H49+I49)&lt;Parametros!$C$4*Parametros!$C$34),Parametros!$C$33,0)</x:f>
        <x:v>45000</x:v>
      </x:c>
      <x:c r="AL49" s="155" t="str">
        <x:v>Directo a la empresa</x:v>
      </x:c>
    </x:row>
    <x:row r="50">
      <x:c r="A50" s="63" t="n">
        <x:v>47</x:v>
      </x:c>
      <x:c r="B50" s="63" t="str">
        <x:v>Geiler Moreno</x:v>
      </x:c>
      <x:c r="C50" s="63" t="str">
        <x:v>Técnico</x:v>
      </x:c>
      <x:c r="D50" s="63" t="str">
        <x:v>Punto de venta</x:v>
      </x:c>
      <x:c r="E50" s="63" t="str">
        <x:v>Nómina</x:v>
      </x:c>
      <x:c r="F50" s="63" t="str">
        <x:v>Hero Tercera Norte</x:v>
      </x:c>
      <x:c r="G50" s="63" t="str">
        <x:v>SMLMV</x:v>
      </x:c>
      <x:c r="H50" s="64" t="n">
        <x:v>1750905</x:v>
      </x:c>
      <x:c r="I50" s="64" t="n">
        <x:v>0</x:v>
      </x:c>
      <x:c r="J50" s="64" t="n">
        <x:v>0</x:v>
      </x:c>
      <x:c r="K50" s="64" t="n">
        <x:v>0</x:v>
      </x:c>
      <x:c r="L50" s="65" t="n">
        <x:v>1</x:v>
      </x:c>
      <x:c r="M50" s="65" t="n">
        <x:v>0</x:v>
      </x:c>
      <x:c r="N50" s="65" t="n">
        <x:v>0</x:v>
      </x:c>
      <x:c r="O50" s="99" t="n">
        <x:v>0.0696</x:v>
      </x:c>
      <x:c r="P50" s="66" t="str"/>
      <x:c r="Q50" s="67" t="n">
        <x:f>IF(E50="Nómina",IF((H50+I50)&lt;=Parametros!$C$4*Parametros!$C$6,Parametros!$C$5,0),0)</x:f>
        <x:v>249095</x:v>
      </x:c>
      <x:c r="R50" s="67" t="n">
        <x:f>IF(E50="Nómina",H50+I50,0)</x:f>
        <x:v>1750905</x:v>
      </x:c>
      <x:c r="S50" s="67" t="n">
        <x:f>IF(E50="Nómina",H50+I50+Q50,0)</x:f>
        <x:v>2000000</x:v>
      </x:c>
      <x:c r="T50" s="67" t="n">
        <x:f>S50*Parametros!$C$11</x:f>
        <x:v>166666.66666666666</x:v>
      </x:c>
      <x:c r="U50" s="67" t="n">
        <x:f>S50*Parametros!$C$12</x:f>
        <x:v>166666.66666666666</x:v>
      </x:c>
      <x:c r="V50" s="67" t="n">
        <x:f>S50*Parametros!$C$13</x:f>
        <x:v>20000</x:v>
      </x:c>
      <x:c r="W50" s="67" t="n">
        <x:f>R50*Parametros!$C$14</x:f>
        <x:v>72954.375</x:v>
      </x:c>
      <x:c r="X50" s="67" t="n">
        <x:f>R50*Parametros!$C$16*Parametros!$C$23</x:f>
        <x:v>148826.92500000002</x:v>
      </x:c>
      <x:c r="Y50" s="67" t="n">
        <x:f>R50*Parametros!$C$17</x:f>
        <x:v>210108.6</x:v>
      </x:c>
      <x:c r="Z50" s="67" t="n">
        <x:f>R50*O50</x:f>
        <x:v>121862.988</x:v>
      </x:c>
      <x:c r="AA50" s="67" t="n">
        <x:f>R50*Parametros!$C$19</x:f>
        <x:v>70036.2</x:v>
      </x:c>
      <x:c r="AB50" s="67" t="n">
        <x:f>R50*Parametros!$C$20*Parametros!$C$24</x:f>
        <x:v>35018.1</x:v>
      </x:c>
      <x:c r="AC50" s="67" t="n">
        <x:f>R50*Parametros!$C$21*Parametros!$C$25</x:f>
        <x:v>52527.15</x:v>
      </x:c>
      <x:c r="AD50" s="67" t="n">
        <x:f>IF(E50="Nómina",SUM(H50:K50)+Q50+SUM(T50:AC50)+AK50,0)</x:f>
        <x:v>3109667.6713333335</x:v>
      </x:c>
      <x:c r="AE50" s="67" t="n">
        <x:f>IF(E50="Honorarios",H50+J50+K50,0)</x:f>
        <x:v>0</x:v>
      </x:c>
      <x:c r="AF50" s="67" t="n">
        <x:f>AD50+AE50</x:f>
        <x:v>3109667.6713333335</x:v>
      </x:c>
      <x:c r="AG50" s="67" t="n">
        <x:f>AF50*L50</x:f>
        <x:v>3109667.6713333335</x:v>
      </x:c>
      <x:c r="AH50" s="67" t="n">
        <x:f>AF50*M50</x:f>
        <x:v>0</x:v>
      </x:c>
      <x:c r="AI50" s="67" t="n">
        <x:f>AF50*N50</x:f>
        <x:v>0</x:v>
      </x:c>
      <x:c r="AJ50" s="68" t="n">
        <x:f>SUM(L50:N50)</x:f>
        <x:v>1</x:v>
      </x:c>
      <x:c r="AK50" s="98" t="n">
        <x:f>IF(AND(E50="Nómina",(H50+I50)&lt;Parametros!$C$4*Parametros!$C$34),Parametros!$C$33,0)</x:f>
        <x:v>45000</x:v>
      </x:c>
      <x:c r="AL50" s="155" t="str">
        <x:v>Directo a la empresa</x:v>
      </x:c>
    </x:row>
    <x:row r="51">
      <x:c r="A51" s="63" t="n">
        <x:v>48</x:v>
      </x:c>
      <x:c r="B51" s="63" t="str">
        <x:v>Cristian Bolívar</x:v>
      </x:c>
      <x:c r="C51" s="63" t="str">
        <x:v>Técnico</x:v>
      </x:c>
      <x:c r="D51" s="63" t="str">
        <x:v>Punto de venta</x:v>
      </x:c>
      <x:c r="E51" s="63" t="str">
        <x:v>Nómina</x:v>
      </x:c>
      <x:c r="F51" s="63" t="str">
        <x:v>Hero Tercera Norte</x:v>
      </x:c>
      <x:c r="G51" s="63" t="str">
        <x:v>SMLMV</x:v>
      </x:c>
      <x:c r="H51" s="64" t="n">
        <x:v>1750905</x:v>
      </x:c>
      <x:c r="I51" s="64" t="n">
        <x:v>0</x:v>
      </x:c>
      <x:c r="J51" s="64" t="n">
        <x:v>0</x:v>
      </x:c>
      <x:c r="K51" s="64" t="n">
        <x:v>0</x:v>
      </x:c>
      <x:c r="L51" s="65" t="n">
        <x:v>1</x:v>
      </x:c>
      <x:c r="M51" s="65" t="n">
        <x:v>0</x:v>
      </x:c>
      <x:c r="N51" s="65" t="n">
        <x:v>0</x:v>
      </x:c>
      <x:c r="O51" s="99" t="n">
        <x:v>0.0696</x:v>
      </x:c>
      <x:c r="P51" s="66" t="str"/>
      <x:c r="Q51" s="67" t="n">
        <x:f>IF(E51="Nómina",IF((H51+I51)&lt;=Parametros!$C$4*Parametros!$C$6,Parametros!$C$5,0),0)</x:f>
        <x:v>249095</x:v>
      </x:c>
      <x:c r="R51" s="67" t="n">
        <x:f>IF(E51="Nómina",H51+I51,0)</x:f>
        <x:v>1750905</x:v>
      </x:c>
      <x:c r="S51" s="67" t="n">
        <x:f>IF(E51="Nómina",H51+I51+Q51,0)</x:f>
        <x:v>2000000</x:v>
      </x:c>
      <x:c r="T51" s="67" t="n">
        <x:f>S51*Parametros!$C$11</x:f>
        <x:v>166666.66666666666</x:v>
      </x:c>
      <x:c r="U51" s="67" t="n">
        <x:f>S51*Parametros!$C$12</x:f>
        <x:v>166666.66666666666</x:v>
      </x:c>
      <x:c r="V51" s="67" t="n">
        <x:f>S51*Parametros!$C$13</x:f>
        <x:v>20000</x:v>
      </x:c>
      <x:c r="W51" s="67" t="n">
        <x:f>R51*Parametros!$C$14</x:f>
        <x:v>72954.375</x:v>
      </x:c>
      <x:c r="X51" s="67" t="n">
        <x:f>R51*Parametros!$C$16*Parametros!$C$23</x:f>
        <x:v>148826.92500000002</x:v>
      </x:c>
      <x:c r="Y51" s="67" t="n">
        <x:f>R51*Parametros!$C$17</x:f>
        <x:v>210108.6</x:v>
      </x:c>
      <x:c r="Z51" s="67" t="n">
        <x:f>R51*O51</x:f>
        <x:v>121862.988</x:v>
      </x:c>
      <x:c r="AA51" s="67" t="n">
        <x:f>R51*Parametros!$C$19</x:f>
        <x:v>70036.2</x:v>
      </x:c>
      <x:c r="AB51" s="67" t="n">
        <x:f>R51*Parametros!$C$20*Parametros!$C$24</x:f>
        <x:v>35018.1</x:v>
      </x:c>
      <x:c r="AC51" s="67" t="n">
        <x:f>R51*Parametros!$C$21*Parametros!$C$25</x:f>
        <x:v>52527.15</x:v>
      </x:c>
      <x:c r="AD51" s="67" t="n">
        <x:f>IF(E51="Nómina",SUM(H51:K51)+Q51+SUM(T51:AC51)+AK51,0)</x:f>
        <x:v>3109667.6713333335</x:v>
      </x:c>
      <x:c r="AE51" s="67" t="n">
        <x:f>IF(E51="Honorarios",H51+J51+K51,0)</x:f>
        <x:v>0</x:v>
      </x:c>
      <x:c r="AF51" s="67" t="n">
        <x:f>AD51+AE51</x:f>
        <x:v>3109667.6713333335</x:v>
      </x:c>
      <x:c r="AG51" s="67" t="n">
        <x:f>AF51*L51</x:f>
        <x:v>3109667.6713333335</x:v>
      </x:c>
      <x:c r="AH51" s="67" t="n">
        <x:f>AF51*M51</x:f>
        <x:v>0</x:v>
      </x:c>
      <x:c r="AI51" s="67" t="n">
        <x:f>AF51*N51</x:f>
        <x:v>0</x:v>
      </x:c>
      <x:c r="AJ51" s="68" t="n">
        <x:f>SUM(L51:N51)</x:f>
        <x:v>1</x:v>
      </x:c>
      <x:c r="AK51" s="98" t="n">
        <x:f>IF(AND(E51="Nómina",(H51+I51)&lt;Parametros!$C$4*Parametros!$C$34),Parametros!$C$33,0)</x:f>
        <x:v>45000</x:v>
      </x:c>
      <x:c r="AL51" s="155" t="str">
        <x:v>Directo a la empresa</x:v>
      </x:c>
    </x:row>
    <x:row r="52">
      <x:c r="A52" s="63" t="n">
        <x:v>49</x:v>
      </x:c>
      <x:c r="B52" s="63" t="str">
        <x:v>Ferney Clavo</x:v>
      </x:c>
      <x:c r="C52" s="63" t="str">
        <x:v>Asesor de repuestos</x:v>
      </x:c>
      <x:c r="D52" s="63" t="str">
        <x:v>Punto de venta</x:v>
      </x:c>
      <x:c r="E52" s="63" t="str">
        <x:v>Nómina</x:v>
      </x:c>
      <x:c r="F52" s="63" t="str">
        <x:v>Honda 7 de Agosto</x:v>
      </x:c>
      <x:c r="G52" s="63" t="str">
        <x:v>SMLMV</x:v>
      </x:c>
      <x:c r="H52" s="64" t="n">
        <x:v>1750905</x:v>
      </x:c>
      <x:c r="I52" s="64" t="n">
        <x:v>0</x:v>
      </x:c>
      <x:c r="J52" s="64" t="n">
        <x:v>0</x:v>
      </x:c>
      <x:c r="K52" s="64" t="n">
        <x:v>0</x:v>
      </x:c>
      <x:c r="L52" s="65" t="n">
        <x:v>0</x:v>
      </x:c>
      <x:c r="M52" s="65" t="n">
        <x:v>1</x:v>
      </x:c>
      <x:c r="N52" s="65" t="n">
        <x:v>0</x:v>
      </x:c>
      <x:c r="O52" s="99" t="n">
        <x:v>0.00522</x:v>
      </x:c>
      <x:c r="P52" s="66" t="str"/>
      <x:c r="Q52" s="67" t="n">
        <x:f>IF(E52="Nómina",IF((H52+I52)&lt;=Parametros!$C$4*Parametros!$C$6,Parametros!$C$5,0),0)</x:f>
        <x:v>249095</x:v>
      </x:c>
      <x:c r="R52" s="67" t="n">
        <x:f>IF(E52="Nómina",H52+I52,0)</x:f>
        <x:v>1750905</x:v>
      </x:c>
      <x:c r="S52" s="67" t="n">
        <x:f>IF(E52="Nómina",H52+I52+Q52,0)</x:f>
        <x:v>2000000</x:v>
      </x:c>
      <x:c r="T52" s="67" t="n">
        <x:f>S52*Parametros!$C$11</x:f>
        <x:v>166666.66666666666</x:v>
      </x:c>
      <x:c r="U52" s="67" t="n">
        <x:f>S52*Parametros!$C$12</x:f>
        <x:v>166666.66666666666</x:v>
      </x:c>
      <x:c r="V52" s="67" t="n">
        <x:f>S52*Parametros!$C$13</x:f>
        <x:v>20000</x:v>
      </x:c>
      <x:c r="W52" s="67" t="n">
        <x:f>R52*Parametros!$C$14</x:f>
        <x:v>72954.375</x:v>
      </x:c>
      <x:c r="X52" s="67" t="n">
        <x:f>R52*Parametros!$C$16*Parametros!$C$23</x:f>
        <x:v>148826.92500000002</x:v>
      </x:c>
      <x:c r="Y52" s="67" t="n">
        <x:f>R52*Parametros!$C$17</x:f>
        <x:v>210108.6</x:v>
      </x:c>
      <x:c r="Z52" s="67" t="n">
        <x:f>R52*O52</x:f>
        <x:v>9139.7241</x:v>
      </x:c>
      <x:c r="AA52" s="67" t="n">
        <x:f>R52*Parametros!$C$19</x:f>
        <x:v>70036.2</x:v>
      </x:c>
      <x:c r="AB52" s="67" t="n">
        <x:f>R52*Parametros!$C$20*Parametros!$C$24</x:f>
        <x:v>35018.1</x:v>
      </x:c>
      <x:c r="AC52" s="67" t="n">
        <x:f>R52*Parametros!$C$21*Parametros!$C$25</x:f>
        <x:v>52527.15</x:v>
      </x:c>
      <x:c r="AD52" s="67" t="n">
        <x:f>IF(E52="Nómina",SUM(H52:K52)+Q52+SUM(T52:AC52)+AK52,0)</x:f>
        <x:v>2996944.4074333333</x:v>
      </x:c>
      <x:c r="AE52" s="67" t="n">
        <x:f>IF(E52="Honorarios",H52+J52+K52,0)</x:f>
        <x:v>0</x:v>
      </x:c>
      <x:c r="AF52" s="67" t="n">
        <x:f>AD52+AE52</x:f>
        <x:v>2996944.4074333333</x:v>
      </x:c>
      <x:c r="AG52" s="67" t="n">
        <x:f>AF52*L52</x:f>
        <x:v>0</x:v>
      </x:c>
      <x:c r="AH52" s="67" t="n">
        <x:f>AF52*M52</x:f>
        <x:v>2996944.4074333333</x:v>
      </x:c>
      <x:c r="AI52" s="67" t="n">
        <x:f>AF52*N52</x:f>
        <x:v>0</x:v>
      </x:c>
      <x:c r="AJ52" s="68" t="n">
        <x:f>SUM(L52:N52)</x:f>
        <x:v>1</x:v>
      </x:c>
      <x:c r="AK52" s="98" t="n">
        <x:f>IF(AND(E52="Nómina",(H52+I52)&lt;Parametros!$C$4*Parametros!$C$34),Parametros!$C$33,0)</x:f>
        <x:v>45000</x:v>
      </x:c>
      <x:c r="AL52" s="155" t="str">
        <x:v>Directo a la empresa</x:v>
      </x:c>
    </x:row>
    <x:row r="53">
      <x:c r="A53" s="63" t="n">
        <x:v>50</x:v>
      </x:c>
      <x:c r="B53" s="63" t="str">
        <x:v>José Manuel Urrutia</x:v>
      </x:c>
      <x:c r="C53" s="63" t="str">
        <x:v>Técnico</x:v>
      </x:c>
      <x:c r="D53" s="63" t="str">
        <x:v>Punto de venta</x:v>
      </x:c>
      <x:c r="E53" s="63" t="str">
        <x:v>Nómina</x:v>
      </x:c>
      <x:c r="F53" s="63" t="str">
        <x:v>Honda 7 de Agosto</x:v>
      </x:c>
      <x:c r="G53" s="63" t="str">
        <x:v>SMLMV</x:v>
      </x:c>
      <x:c r="H53" s="64" t="n">
        <x:v>1750905</x:v>
      </x:c>
      <x:c r="I53" s="64" t="n">
        <x:v>0</x:v>
      </x:c>
      <x:c r="J53" s="64" t="n">
        <x:v>0</x:v>
      </x:c>
      <x:c r="K53" s="64" t="n">
        <x:v>0</x:v>
      </x:c>
      <x:c r="L53" s="65" t="n">
        <x:v>0</x:v>
      </x:c>
      <x:c r="M53" s="65" t="n">
        <x:v>1</x:v>
      </x:c>
      <x:c r="N53" s="65" t="n">
        <x:v>0</x:v>
      </x:c>
      <x:c r="O53" s="99" t="n">
        <x:v>0.0696</x:v>
      </x:c>
      <x:c r="P53" s="66" t="str"/>
      <x:c r="Q53" s="67" t="n">
        <x:f>IF(E53="Nómina",IF((H53+I53)&lt;=Parametros!$C$4*Parametros!$C$6,Parametros!$C$5,0),0)</x:f>
        <x:v>249095</x:v>
      </x:c>
      <x:c r="R53" s="67" t="n">
        <x:f>IF(E53="Nómina",H53+I53,0)</x:f>
        <x:v>1750905</x:v>
      </x:c>
      <x:c r="S53" s="67" t="n">
        <x:f>IF(E53="Nómina",H53+I53+Q53,0)</x:f>
        <x:v>2000000</x:v>
      </x:c>
      <x:c r="T53" s="67" t="n">
        <x:f>S53*Parametros!$C$11</x:f>
        <x:v>166666.66666666666</x:v>
      </x:c>
      <x:c r="U53" s="67" t="n">
        <x:f>S53*Parametros!$C$12</x:f>
        <x:v>166666.66666666666</x:v>
      </x:c>
      <x:c r="V53" s="67" t="n">
        <x:f>S53*Parametros!$C$13</x:f>
        <x:v>20000</x:v>
      </x:c>
      <x:c r="W53" s="67" t="n">
        <x:f>R53*Parametros!$C$14</x:f>
        <x:v>72954.375</x:v>
      </x:c>
      <x:c r="X53" s="67" t="n">
        <x:f>R53*Parametros!$C$16*Parametros!$C$23</x:f>
        <x:v>148826.92500000002</x:v>
      </x:c>
      <x:c r="Y53" s="67" t="n">
        <x:f>R53*Parametros!$C$17</x:f>
        <x:v>210108.6</x:v>
      </x:c>
      <x:c r="Z53" s="67" t="n">
        <x:f>R53*O53</x:f>
        <x:v>121862.988</x:v>
      </x:c>
      <x:c r="AA53" s="67" t="n">
        <x:f>R53*Parametros!$C$19</x:f>
        <x:v>70036.2</x:v>
      </x:c>
      <x:c r="AB53" s="67" t="n">
        <x:f>R53*Parametros!$C$20*Parametros!$C$24</x:f>
        <x:v>35018.1</x:v>
      </x:c>
      <x:c r="AC53" s="67" t="n">
        <x:f>R53*Parametros!$C$21*Parametros!$C$25</x:f>
        <x:v>52527.15</x:v>
      </x:c>
      <x:c r="AD53" s="67" t="n">
        <x:f>IF(E53="Nómina",SUM(H53:K53)+Q53+SUM(T53:AC53)+AK53,0)</x:f>
        <x:v>3109667.6713333335</x:v>
      </x:c>
      <x:c r="AE53" s="67" t="n">
        <x:f>IF(E53="Honorarios",H53+J53+K53,0)</x:f>
        <x:v>0</x:v>
      </x:c>
      <x:c r="AF53" s="67" t="n">
        <x:f>AD53+AE53</x:f>
        <x:v>3109667.6713333335</x:v>
      </x:c>
      <x:c r="AG53" s="67" t="n">
        <x:f>AF53*L53</x:f>
        <x:v>0</x:v>
      </x:c>
      <x:c r="AH53" s="67" t="n">
        <x:f>AF53*M53</x:f>
        <x:v>3109667.6713333335</x:v>
      </x:c>
      <x:c r="AI53" s="67" t="n">
        <x:f>AF53*N53</x:f>
        <x:v>0</x:v>
      </x:c>
      <x:c r="AJ53" s="68" t="n">
        <x:f>SUM(L53:N53)</x:f>
        <x:v>1</x:v>
      </x:c>
      <x:c r="AK53" s="98" t="n">
        <x:f>IF(AND(E53="Nómina",(H53+I53)&lt;Parametros!$C$4*Parametros!$C$34),Parametros!$C$33,0)</x:f>
        <x:v>45000</x:v>
      </x:c>
      <x:c r="AL53" s="155" t="str">
        <x:v>Directo a la empresa</x:v>
      </x:c>
    </x:row>
    <x:row r="54">
      <x:c r="A54" s="63" t="n">
        <x:v>51</x:v>
      </x:c>
      <x:c r="B54" s="63" t="str">
        <x:v>Nicolás Muñoz</x:v>
      </x:c>
      <x:c r="C54" s="63" t="str">
        <x:v>Técnico</x:v>
      </x:c>
      <x:c r="D54" s="63" t="str">
        <x:v>Punto de venta</x:v>
      </x:c>
      <x:c r="E54" s="63" t="str">
        <x:v>Nómina</x:v>
      </x:c>
      <x:c r="F54" s="63" t="str">
        <x:v>Honda 7 de Agosto</x:v>
      </x:c>
      <x:c r="G54" s="63" t="str">
        <x:v>SMLMV</x:v>
      </x:c>
      <x:c r="H54" s="64" t="n">
        <x:v>1750905</x:v>
      </x:c>
      <x:c r="I54" s="64" t="n">
        <x:v>0</x:v>
      </x:c>
      <x:c r="J54" s="64" t="n">
        <x:v>0</x:v>
      </x:c>
      <x:c r="K54" s="64" t="n">
        <x:v>0</x:v>
      </x:c>
      <x:c r="L54" s="65" t="n">
        <x:v>0</x:v>
      </x:c>
      <x:c r="M54" s="65" t="n">
        <x:v>1</x:v>
      </x:c>
      <x:c r="N54" s="65" t="n">
        <x:v>0</x:v>
      </x:c>
      <x:c r="O54" s="99" t="n">
        <x:v>0.0696</x:v>
      </x:c>
      <x:c r="P54" s="66" t="str"/>
      <x:c r="Q54" s="67" t="n">
        <x:f>IF(E54="Nómina",IF((H54+I54)&lt;=Parametros!$C$4*Parametros!$C$6,Parametros!$C$5,0),0)</x:f>
        <x:v>249095</x:v>
      </x:c>
      <x:c r="R54" s="67" t="n">
        <x:f>IF(E54="Nómina",H54+I54,0)</x:f>
        <x:v>1750905</x:v>
      </x:c>
      <x:c r="S54" s="67" t="n">
        <x:f>IF(E54="Nómina",H54+I54+Q54,0)</x:f>
        <x:v>2000000</x:v>
      </x:c>
      <x:c r="T54" s="67" t="n">
        <x:f>S54*Parametros!$C$11</x:f>
        <x:v>166666.66666666666</x:v>
      </x:c>
      <x:c r="U54" s="67" t="n">
        <x:f>S54*Parametros!$C$12</x:f>
        <x:v>166666.66666666666</x:v>
      </x:c>
      <x:c r="V54" s="67" t="n">
        <x:f>S54*Parametros!$C$13</x:f>
        <x:v>20000</x:v>
      </x:c>
      <x:c r="W54" s="67" t="n">
        <x:f>R54*Parametros!$C$14</x:f>
        <x:v>72954.375</x:v>
      </x:c>
      <x:c r="X54" s="67" t="n">
        <x:f>R54*Parametros!$C$16*Parametros!$C$23</x:f>
        <x:v>148826.92500000002</x:v>
      </x:c>
      <x:c r="Y54" s="67" t="n">
        <x:f>R54*Parametros!$C$17</x:f>
        <x:v>210108.6</x:v>
      </x:c>
      <x:c r="Z54" s="67" t="n">
        <x:f>R54*O54</x:f>
        <x:v>121862.988</x:v>
      </x:c>
      <x:c r="AA54" s="67" t="n">
        <x:f>R54*Parametros!$C$19</x:f>
        <x:v>70036.2</x:v>
      </x:c>
      <x:c r="AB54" s="67" t="n">
        <x:f>R54*Parametros!$C$20*Parametros!$C$24</x:f>
        <x:v>35018.1</x:v>
      </x:c>
      <x:c r="AC54" s="67" t="n">
        <x:f>R54*Parametros!$C$21*Parametros!$C$25</x:f>
        <x:v>52527.15</x:v>
      </x:c>
      <x:c r="AD54" s="67" t="n">
        <x:f>IF(E54="Nómina",SUM(H54:K54)+Q54+SUM(T54:AC54)+AK54,0)</x:f>
        <x:v>3109667.6713333335</x:v>
      </x:c>
      <x:c r="AE54" s="67" t="n">
        <x:f>IF(E54="Honorarios",H54+J54+K54,0)</x:f>
        <x:v>0</x:v>
      </x:c>
      <x:c r="AF54" s="67" t="n">
        <x:f>AD54+AE54</x:f>
        <x:v>3109667.6713333335</x:v>
      </x:c>
      <x:c r="AG54" s="67" t="n">
        <x:f>AF54*L54</x:f>
        <x:v>0</x:v>
      </x:c>
      <x:c r="AH54" s="67" t="n">
        <x:f>AF54*M54</x:f>
        <x:v>3109667.6713333335</x:v>
      </x:c>
      <x:c r="AI54" s="67" t="n">
        <x:f>AF54*N54</x:f>
        <x:v>0</x:v>
      </x:c>
      <x:c r="AJ54" s="68" t="n">
        <x:f>SUM(L54:N54)</x:f>
        <x:v>1</x:v>
      </x:c>
      <x:c r="AK54" s="98" t="n">
        <x:f>IF(AND(E54="Nómina",(H54+I54)&lt;Parametros!$C$4*Parametros!$C$34),Parametros!$C$33,0)</x:f>
        <x:v>45000</x:v>
      </x:c>
      <x:c r="AL54" s="155" t="str">
        <x:v>Directo a la empresa</x:v>
      </x:c>
    </x:row>
    <x:row r="55">
      <x:c r="A55" s="63" t="n">
        <x:v>52</x:v>
      </x:c>
      <x:c r="B55" s="63" t="str">
        <x:v>John Alexander Vega</x:v>
      </x:c>
      <x:c r="C55" s="63" t="str">
        <x:v>Técnico</x:v>
      </x:c>
      <x:c r="D55" s="63" t="str">
        <x:v>Punto de venta</x:v>
      </x:c>
      <x:c r="E55" s="63" t="str">
        <x:v>Nómina</x:v>
      </x:c>
      <x:c r="F55" s="63" t="str">
        <x:v>Honda 7 de Agosto</x:v>
      </x:c>
      <x:c r="G55" s="63" t="str">
        <x:v>SMLMV</x:v>
      </x:c>
      <x:c r="H55" s="64" t="n">
        <x:v>1750905</x:v>
      </x:c>
      <x:c r="I55" s="64" t="n">
        <x:v>0</x:v>
      </x:c>
      <x:c r="J55" s="64" t="n">
        <x:v>0</x:v>
      </x:c>
      <x:c r="K55" s="64" t="n">
        <x:v>0</x:v>
      </x:c>
      <x:c r="L55" s="65" t="n">
        <x:v>0</x:v>
      </x:c>
      <x:c r="M55" s="65" t="n">
        <x:v>1</x:v>
      </x:c>
      <x:c r="N55" s="65" t="n">
        <x:v>0</x:v>
      </x:c>
      <x:c r="O55" s="99" t="n">
        <x:v>0.0696</x:v>
      </x:c>
      <x:c r="P55" s="66" t="str"/>
      <x:c r="Q55" s="67" t="n">
        <x:f>IF(E55="Nómina",IF((H55+I55)&lt;=Parametros!$C$4*Parametros!$C$6,Parametros!$C$5,0),0)</x:f>
        <x:v>249095</x:v>
      </x:c>
      <x:c r="R55" s="67" t="n">
        <x:f>IF(E55="Nómina",H55+I55,0)</x:f>
        <x:v>1750905</x:v>
      </x:c>
      <x:c r="S55" s="67" t="n">
        <x:f>IF(E55="Nómina",H55+I55+Q55,0)</x:f>
        <x:v>2000000</x:v>
      </x:c>
      <x:c r="T55" s="67" t="n">
        <x:f>S55*Parametros!$C$11</x:f>
        <x:v>166666.66666666666</x:v>
      </x:c>
      <x:c r="U55" s="67" t="n">
        <x:f>S55*Parametros!$C$12</x:f>
        <x:v>166666.66666666666</x:v>
      </x:c>
      <x:c r="V55" s="67" t="n">
        <x:f>S55*Parametros!$C$13</x:f>
        <x:v>20000</x:v>
      </x:c>
      <x:c r="W55" s="67" t="n">
        <x:f>R55*Parametros!$C$14</x:f>
        <x:v>72954.375</x:v>
      </x:c>
      <x:c r="X55" s="67" t="n">
        <x:f>R55*Parametros!$C$16*Parametros!$C$23</x:f>
        <x:v>148826.92500000002</x:v>
      </x:c>
      <x:c r="Y55" s="67" t="n">
        <x:f>R55*Parametros!$C$17</x:f>
        <x:v>210108.6</x:v>
      </x:c>
      <x:c r="Z55" s="67" t="n">
        <x:f>R55*O55</x:f>
        <x:v>121862.988</x:v>
      </x:c>
      <x:c r="AA55" s="67" t="n">
        <x:f>R55*Parametros!$C$19</x:f>
        <x:v>70036.2</x:v>
      </x:c>
      <x:c r="AB55" s="67" t="n">
        <x:f>R55*Parametros!$C$20*Parametros!$C$24</x:f>
        <x:v>35018.1</x:v>
      </x:c>
      <x:c r="AC55" s="67" t="n">
        <x:f>R55*Parametros!$C$21*Parametros!$C$25</x:f>
        <x:v>52527.15</x:v>
      </x:c>
      <x:c r="AD55" s="67" t="n">
        <x:f>IF(E55="Nómina",SUM(H55:K55)+Q55+SUM(T55:AC55)+AK55,0)</x:f>
        <x:v>3109667.6713333335</x:v>
      </x:c>
      <x:c r="AE55" s="67" t="n">
        <x:f>IF(E55="Honorarios",H55+J55+K55,0)</x:f>
        <x:v>0</x:v>
      </x:c>
      <x:c r="AF55" s="67" t="n">
        <x:f>AD55+AE55</x:f>
        <x:v>3109667.6713333335</x:v>
      </x:c>
      <x:c r="AG55" s="67" t="n">
        <x:f>AF55*L55</x:f>
        <x:v>0</x:v>
      </x:c>
      <x:c r="AH55" s="67" t="n">
        <x:f>AF55*M55</x:f>
        <x:v>3109667.6713333335</x:v>
      </x:c>
      <x:c r="AI55" s="67" t="n">
        <x:f>AF55*N55</x:f>
        <x:v>0</x:v>
      </x:c>
      <x:c r="AJ55" s="68" t="n">
        <x:f>SUM(L55:N55)</x:f>
        <x:v>1</x:v>
      </x:c>
      <x:c r="AK55" s="98" t="n">
        <x:f>IF(AND(E55="Nómina",(H55+I55)&lt;Parametros!$C$4*Parametros!$C$34),Parametros!$C$33,0)</x:f>
        <x:v>45000</x:v>
      </x:c>
      <x:c r="AL55" s="155" t="str">
        <x:v>Directo a la empresa</x:v>
      </x:c>
    </x:row>
    <x:row r="56">
      <x:c r="A56" s="63" t="n">
        <x:v>53</x:v>
      </x:c>
      <x:c r="B56" s="63" t="str">
        <x:v>Andrés Felipe Valencia</x:v>
      </x:c>
      <x:c r="C56" s="63" t="str">
        <x:v>Asesor de repuestos</x:v>
      </x:c>
      <x:c r="D56" s="63" t="str">
        <x:v>Punto de venta</x:v>
      </x:c>
      <x:c r="E56" s="63" t="str">
        <x:v>Nómina</x:v>
      </x:c>
      <x:c r="F56" s="63" t="str">
        <x:v>Hero 7 de Agosto</x:v>
      </x:c>
      <x:c r="G56" s="63" t="str">
        <x:v>SMLMV</x:v>
      </x:c>
      <x:c r="H56" s="64" t="n">
        <x:v>1750905</x:v>
      </x:c>
      <x:c r="I56" s="64" t="n">
        <x:v>0</x:v>
      </x:c>
      <x:c r="J56" s="64" t="n">
        <x:v>0</x:v>
      </x:c>
      <x:c r="K56" s="64" t="n">
        <x:v>0</x:v>
      </x:c>
      <x:c r="L56" s="65" t="n">
        <x:v>1</x:v>
      </x:c>
      <x:c r="M56" s="65" t="n">
        <x:v>0</x:v>
      </x:c>
      <x:c r="N56" s="65" t="n">
        <x:v>0</x:v>
      </x:c>
      <x:c r="O56" s="99" t="n">
        <x:v>0.00522</x:v>
      </x:c>
      <x:c r="P56" s="66" t="str"/>
      <x:c r="Q56" s="67" t="n">
        <x:f>IF(E56="Nómina",IF((H56+I56)&lt;=Parametros!$C$4*Parametros!$C$6,Parametros!$C$5,0),0)</x:f>
        <x:v>249095</x:v>
      </x:c>
      <x:c r="R56" s="67" t="n">
        <x:f>IF(E56="Nómina",H56+I56,0)</x:f>
        <x:v>1750905</x:v>
      </x:c>
      <x:c r="S56" s="67" t="n">
        <x:f>IF(E56="Nómina",H56+I56+Q56,0)</x:f>
        <x:v>2000000</x:v>
      </x:c>
      <x:c r="T56" s="67" t="n">
        <x:f>S56*Parametros!$C$11</x:f>
        <x:v>166666.66666666666</x:v>
      </x:c>
      <x:c r="U56" s="67" t="n">
        <x:f>S56*Parametros!$C$12</x:f>
        <x:v>166666.66666666666</x:v>
      </x:c>
      <x:c r="V56" s="67" t="n">
        <x:f>S56*Parametros!$C$13</x:f>
        <x:v>20000</x:v>
      </x:c>
      <x:c r="W56" s="67" t="n">
        <x:f>R56*Parametros!$C$14</x:f>
        <x:v>72954.375</x:v>
      </x:c>
      <x:c r="X56" s="67" t="n">
        <x:f>R56*Parametros!$C$16*Parametros!$C$23</x:f>
        <x:v>148826.92500000002</x:v>
      </x:c>
      <x:c r="Y56" s="67" t="n">
        <x:f>R56*Parametros!$C$17</x:f>
        <x:v>210108.6</x:v>
      </x:c>
      <x:c r="Z56" s="67" t="n">
        <x:f>R56*O56</x:f>
        <x:v>9139.7241</x:v>
      </x:c>
      <x:c r="AA56" s="67" t="n">
        <x:f>R56*Parametros!$C$19</x:f>
        <x:v>70036.2</x:v>
      </x:c>
      <x:c r="AB56" s="67" t="n">
        <x:f>R56*Parametros!$C$20*Parametros!$C$24</x:f>
        <x:v>35018.1</x:v>
      </x:c>
      <x:c r="AC56" s="67" t="n">
        <x:f>R56*Parametros!$C$21*Parametros!$C$25</x:f>
        <x:v>52527.15</x:v>
      </x:c>
      <x:c r="AD56" s="67" t="n">
        <x:f>IF(E56="Nómina",SUM(H56:K56)+Q56+SUM(T56:AC56)+AK56,0)</x:f>
        <x:v>2996944.4074333333</x:v>
      </x:c>
      <x:c r="AE56" s="67" t="n">
        <x:f>IF(E56="Honorarios",H56+J56+K56,0)</x:f>
        <x:v>0</x:v>
      </x:c>
      <x:c r="AF56" s="67" t="n">
        <x:f>AD56+AE56</x:f>
        <x:v>2996944.4074333333</x:v>
      </x:c>
      <x:c r="AG56" s="67" t="n">
        <x:f>AF56*L56</x:f>
        <x:v>2996944.4074333333</x:v>
      </x:c>
      <x:c r="AH56" s="67" t="n">
        <x:f>AF56*M56</x:f>
        <x:v>0</x:v>
      </x:c>
      <x:c r="AI56" s="67" t="n">
        <x:f>AF56*N56</x:f>
        <x:v>0</x:v>
      </x:c>
      <x:c r="AJ56" s="68" t="n">
        <x:f>SUM(L56:N56)</x:f>
        <x:v>1</x:v>
      </x:c>
      <x:c r="AK56" s="98" t="n">
        <x:f>IF(AND(E56="Nómina",(H56+I56)&lt;Parametros!$C$4*Parametros!$C$34),Parametros!$C$33,0)</x:f>
        <x:v>45000</x:v>
      </x:c>
      <x:c r="AL56" s="155" t="str">
        <x:v>Directo a la empresa</x:v>
      </x:c>
    </x:row>
    <x:row r="57">
      <x:c r="A57" s="63" t="n">
        <x:v>54</x:v>
      </x:c>
      <x:c r="B57" s="63" t="str">
        <x:v>Germán Mateus</x:v>
      </x:c>
      <x:c r="C57" s="63" t="str">
        <x:v>Técnico</x:v>
      </x:c>
      <x:c r="D57" s="63" t="str">
        <x:v>Punto de venta</x:v>
      </x:c>
      <x:c r="E57" s="63" t="str">
        <x:v>Nómina</x:v>
      </x:c>
      <x:c r="F57" s="63" t="str">
        <x:v>Hero 7 de Agosto</x:v>
      </x:c>
      <x:c r="G57" s="63" t="str">
        <x:v>SMLMV</x:v>
      </x:c>
      <x:c r="H57" s="64" t="n">
        <x:v>1750905</x:v>
      </x:c>
      <x:c r="I57" s="64" t="n">
        <x:v>0</x:v>
      </x:c>
      <x:c r="J57" s="64" t="n">
        <x:v>0</x:v>
      </x:c>
      <x:c r="K57" s="64" t="n">
        <x:v>0</x:v>
      </x:c>
      <x:c r="L57" s="65" t="n">
        <x:v>1</x:v>
      </x:c>
      <x:c r="M57" s="65" t="n">
        <x:v>0</x:v>
      </x:c>
      <x:c r="N57" s="65" t="n">
        <x:v>0</x:v>
      </x:c>
      <x:c r="O57" s="99" t="n">
        <x:v>0.0696</x:v>
      </x:c>
      <x:c r="P57" s="66" t="str"/>
      <x:c r="Q57" s="67" t="n">
        <x:f>IF(E57="Nómina",IF((H57+I57)&lt;=Parametros!$C$4*Parametros!$C$6,Parametros!$C$5,0),0)</x:f>
        <x:v>249095</x:v>
      </x:c>
      <x:c r="R57" s="67" t="n">
        <x:f>IF(E57="Nómina",H57+I57,0)</x:f>
        <x:v>1750905</x:v>
      </x:c>
      <x:c r="S57" s="67" t="n">
        <x:f>IF(E57="Nómina",H57+I57+Q57,0)</x:f>
        <x:v>2000000</x:v>
      </x:c>
      <x:c r="T57" s="67" t="n">
        <x:f>S57*Parametros!$C$11</x:f>
        <x:v>166666.66666666666</x:v>
      </x:c>
      <x:c r="U57" s="67" t="n">
        <x:f>S57*Parametros!$C$12</x:f>
        <x:v>166666.66666666666</x:v>
      </x:c>
      <x:c r="V57" s="67" t="n">
        <x:f>S57*Parametros!$C$13</x:f>
        <x:v>20000</x:v>
      </x:c>
      <x:c r="W57" s="67" t="n">
        <x:f>R57*Parametros!$C$14</x:f>
        <x:v>72954.375</x:v>
      </x:c>
      <x:c r="X57" s="67" t="n">
        <x:f>R57*Parametros!$C$16*Parametros!$C$23</x:f>
        <x:v>148826.92500000002</x:v>
      </x:c>
      <x:c r="Y57" s="67" t="n">
        <x:f>R57*Parametros!$C$17</x:f>
        <x:v>210108.6</x:v>
      </x:c>
      <x:c r="Z57" s="67" t="n">
        <x:f>R57*O57</x:f>
        <x:v>121862.988</x:v>
      </x:c>
      <x:c r="AA57" s="67" t="n">
        <x:f>R57*Parametros!$C$19</x:f>
        <x:v>70036.2</x:v>
      </x:c>
      <x:c r="AB57" s="67" t="n">
        <x:f>R57*Parametros!$C$20*Parametros!$C$24</x:f>
        <x:v>35018.1</x:v>
      </x:c>
      <x:c r="AC57" s="67" t="n">
        <x:f>R57*Parametros!$C$21*Parametros!$C$25</x:f>
        <x:v>52527.15</x:v>
      </x:c>
      <x:c r="AD57" s="67" t="n">
        <x:f>IF(E57="Nómina",SUM(H57:K57)+Q57+SUM(T57:AC57)+AK57,0)</x:f>
        <x:v>3109667.6713333335</x:v>
      </x:c>
      <x:c r="AE57" s="67" t="n">
        <x:f>IF(E57="Honorarios",H57+J57+K57,0)</x:f>
        <x:v>0</x:v>
      </x:c>
      <x:c r="AF57" s="67" t="n">
        <x:f>AD57+AE57</x:f>
        <x:v>3109667.6713333335</x:v>
      </x:c>
      <x:c r="AG57" s="67" t="n">
        <x:f>AF57*L57</x:f>
        <x:v>3109667.6713333335</x:v>
      </x:c>
      <x:c r="AH57" s="67" t="n">
        <x:f>AF57*M57</x:f>
        <x:v>0</x:v>
      </x:c>
      <x:c r="AI57" s="67" t="n">
        <x:f>AF57*N57</x:f>
        <x:v>0</x:v>
      </x:c>
      <x:c r="AJ57" s="68" t="n">
        <x:f>SUM(L57:N57)</x:f>
        <x:v>1</x:v>
      </x:c>
      <x:c r="AK57" s="98" t="n">
        <x:f>IF(AND(E57="Nómina",(H57+I57)&lt;Parametros!$C$4*Parametros!$C$34),Parametros!$C$33,0)</x:f>
        <x:v>45000</x:v>
      </x:c>
      <x:c r="AL57" s="155" t="str">
        <x:v>Directo a la empresa</x:v>
      </x:c>
    </x:row>
    <x:row r="58">
      <x:c r="A58" s="63" t="n">
        <x:v>55</x:v>
      </x:c>
      <x:c r="B58" s="63" t="str">
        <x:v>Carlos Gil</x:v>
      </x:c>
      <x:c r="C58" s="63" t="str">
        <x:v>Técnico</x:v>
      </x:c>
      <x:c r="D58" s="63" t="str">
        <x:v>Punto de venta</x:v>
      </x:c>
      <x:c r="E58" s="63" t="str">
        <x:v>Nómina</x:v>
      </x:c>
      <x:c r="F58" s="63" t="str">
        <x:v>Hero 7 de Agosto</x:v>
      </x:c>
      <x:c r="G58" s="63" t="str">
        <x:v>SMLMV</x:v>
      </x:c>
      <x:c r="H58" s="64" t="n">
        <x:v>1950905</x:v>
      </x:c>
      <x:c r="I58" s="64" t="n">
        <x:v>0</x:v>
      </x:c>
      <x:c r="J58" s="64" t="n">
        <x:v>0</x:v>
      </x:c>
      <x:c r="K58" s="64" t="n">
        <x:v>0</x:v>
      </x:c>
      <x:c r="L58" s="65" t="n">
        <x:v>1</x:v>
      </x:c>
      <x:c r="M58" s="65" t="n">
        <x:v>0</x:v>
      </x:c>
      <x:c r="N58" s="65" t="n">
        <x:v>0</x:v>
      </x:c>
      <x:c r="O58" s="99" t="n">
        <x:v>0.0696</x:v>
      </x:c>
      <x:c r="P58" s="66" t="str"/>
      <x:c r="Q58" s="67" t="n">
        <x:f>IF(E58="Nómina",IF((H58+I58)&lt;=Parametros!$C$4*Parametros!$C$6,Parametros!$C$5,0),0)</x:f>
        <x:v>249095</x:v>
      </x:c>
      <x:c r="R58" s="67" t="n">
        <x:f>IF(E58="Nómina",H58+I58,0)</x:f>
        <x:v>1950905</x:v>
      </x:c>
      <x:c r="S58" s="67" t="n">
        <x:f>IF(E58="Nómina",H58+I58+Q58,0)</x:f>
        <x:v>2200000</x:v>
      </x:c>
      <x:c r="T58" s="67" t="n">
        <x:f>S58*Parametros!$C$11</x:f>
        <x:v>183333.3333333333</x:v>
      </x:c>
      <x:c r="U58" s="67" t="n">
        <x:f>S58*Parametros!$C$12</x:f>
        <x:v>183333.3333333333</x:v>
      </x:c>
      <x:c r="V58" s="67" t="n">
        <x:f>S58*Parametros!$C$13</x:f>
        <x:v>22000</x:v>
      </x:c>
      <x:c r="W58" s="67" t="n">
        <x:f>R58*Parametros!$C$14</x:f>
        <x:v>81287.70833333333</x:v>
      </x:c>
      <x:c r="X58" s="67" t="n">
        <x:f>R58*Parametros!$C$16*Parametros!$C$23</x:f>
        <x:v>165826.92500000002</x:v>
      </x:c>
      <x:c r="Y58" s="67" t="n">
        <x:f>R58*Parametros!$C$17</x:f>
        <x:v>234108.6</x:v>
      </x:c>
      <x:c r="Z58" s="67" t="n">
        <x:f>R58*O58</x:f>
        <x:v>135782.98799999998</x:v>
      </x:c>
      <x:c r="AA58" s="67" t="n">
        <x:f>R58*Parametros!$C$19</x:f>
        <x:v>78036.2</x:v>
      </x:c>
      <x:c r="AB58" s="67" t="n">
        <x:f>R58*Parametros!$C$20*Parametros!$C$24</x:f>
        <x:v>39018.1</x:v>
      </x:c>
      <x:c r="AC58" s="67" t="n">
        <x:f>R58*Parametros!$C$21*Parametros!$C$25</x:f>
        <x:v>58527.15</x:v>
      </x:c>
      <x:c r="AD58" s="67" t="n">
        <x:f>IF(E58="Nómina",SUM(H58:K58)+Q58+SUM(T58:AC58)+AK58,0)</x:f>
        <x:v>3426254.338</x:v>
      </x:c>
      <x:c r="AE58" s="67" t="n">
        <x:f>IF(E58="Honorarios",H58+J58+K58,0)</x:f>
        <x:v>0</x:v>
      </x:c>
      <x:c r="AF58" s="67" t="n">
        <x:f>AD58+AE58</x:f>
        <x:v>3426254.338</x:v>
      </x:c>
      <x:c r="AG58" s="67" t="n">
        <x:f>AF58*L58</x:f>
        <x:v>3426254.338</x:v>
      </x:c>
      <x:c r="AH58" s="67" t="n">
        <x:f>AF58*M58</x:f>
        <x:v>0</x:v>
      </x:c>
      <x:c r="AI58" s="67" t="n">
        <x:f>AF58*N58</x:f>
        <x:v>0</x:v>
      </x:c>
      <x:c r="AJ58" s="68" t="n">
        <x:f>SUM(L58:N58)</x:f>
        <x:v>1</x:v>
      </x:c>
      <x:c r="AK58" s="98" t="n">
        <x:f>IF(AND(E58="Nómina",(H58+I58)&lt;Parametros!$C$4*Parametros!$C$34),Parametros!$C$33,0)</x:f>
        <x:v>45000</x:v>
      </x:c>
      <x:c r="AL58" s="155" t="str">
        <x:v>Directo a la empresa</x:v>
      </x:c>
    </x:row>
    <x:row r="59">
      <x:c r="A59" s="63" t="n">
        <x:v>56</x:v>
      </x:c>
      <x:c r="B59" s="63" t="str">
        <x:v>Marlos Escobar</x:v>
      </x:c>
      <x:c r="C59" s="63" t="str">
        <x:v>Técnico</x:v>
      </x:c>
      <x:c r="D59" s="63" t="str">
        <x:v>Punto de venta</x:v>
      </x:c>
      <x:c r="E59" s="63" t="str">
        <x:v>Nómina</x:v>
      </x:c>
      <x:c r="F59" s="63" t="str">
        <x:v>Hero 7 de Agosto</x:v>
      </x:c>
      <x:c r="G59" s="63" t="str">
        <x:v>SMLMV</x:v>
      </x:c>
      <x:c r="H59" s="64" t="n">
        <x:v>1750905</x:v>
      </x:c>
      <x:c r="I59" s="64" t="n">
        <x:v>0</x:v>
      </x:c>
      <x:c r="J59" s="64" t="n">
        <x:v>0</x:v>
      </x:c>
      <x:c r="K59" s="64" t="n">
        <x:v>0</x:v>
      </x:c>
      <x:c r="L59" s="65" t="n">
        <x:v>1</x:v>
      </x:c>
      <x:c r="M59" s="65" t="n">
        <x:v>0</x:v>
      </x:c>
      <x:c r="N59" s="65" t="n">
        <x:v>0</x:v>
      </x:c>
      <x:c r="O59" s="99" t="n">
        <x:v>0.0696</x:v>
      </x:c>
      <x:c r="P59" s="66" t="str"/>
      <x:c r="Q59" s="67" t="n">
        <x:f>IF(E59="Nómina",IF((H59+I59)&lt;=Parametros!$C$4*Parametros!$C$6,Parametros!$C$5,0),0)</x:f>
        <x:v>249095</x:v>
      </x:c>
      <x:c r="R59" s="67" t="n">
        <x:f>IF(E59="Nómina",H59+I59,0)</x:f>
        <x:v>1750905</x:v>
      </x:c>
      <x:c r="S59" s="67" t="n">
        <x:f>IF(E59="Nómina",H59+I59+Q59,0)</x:f>
        <x:v>2000000</x:v>
      </x:c>
      <x:c r="T59" s="67" t="n">
        <x:f>S59*Parametros!$C$11</x:f>
        <x:v>166666.66666666666</x:v>
      </x:c>
      <x:c r="U59" s="67" t="n">
        <x:f>S59*Parametros!$C$12</x:f>
        <x:v>166666.66666666666</x:v>
      </x:c>
      <x:c r="V59" s="67" t="n">
        <x:f>S59*Parametros!$C$13</x:f>
        <x:v>20000</x:v>
      </x:c>
      <x:c r="W59" s="67" t="n">
        <x:f>R59*Parametros!$C$14</x:f>
        <x:v>72954.375</x:v>
      </x:c>
      <x:c r="X59" s="67" t="n">
        <x:f>R59*Parametros!$C$16*Parametros!$C$23</x:f>
        <x:v>148826.92500000002</x:v>
      </x:c>
      <x:c r="Y59" s="67" t="n">
        <x:f>R59*Parametros!$C$17</x:f>
        <x:v>210108.6</x:v>
      </x:c>
      <x:c r="Z59" s="67" t="n">
        <x:f>R59*O59</x:f>
        <x:v>121862.988</x:v>
      </x:c>
      <x:c r="AA59" s="67" t="n">
        <x:f>R59*Parametros!$C$19</x:f>
        <x:v>70036.2</x:v>
      </x:c>
      <x:c r="AB59" s="67" t="n">
        <x:f>R59*Parametros!$C$20*Parametros!$C$24</x:f>
        <x:v>35018.1</x:v>
      </x:c>
      <x:c r="AC59" s="67" t="n">
        <x:f>R59*Parametros!$C$21*Parametros!$C$25</x:f>
        <x:v>52527.15</x:v>
      </x:c>
      <x:c r="AD59" s="67" t="n">
        <x:f>IF(E59="Nómina",SUM(H59:K59)+Q59+SUM(T59:AC59)+AK59,0)</x:f>
        <x:v>3109667.6713333335</x:v>
      </x:c>
      <x:c r="AE59" s="67" t="n">
        <x:f>IF(E59="Honorarios",H59+J59+K59,0)</x:f>
        <x:v>0</x:v>
      </x:c>
      <x:c r="AF59" s="67" t="n">
        <x:f>AD59+AE59</x:f>
        <x:v>3109667.6713333335</x:v>
      </x:c>
      <x:c r="AG59" s="67" t="n">
        <x:f>AF59*L59</x:f>
        <x:v>3109667.6713333335</x:v>
      </x:c>
      <x:c r="AH59" s="67" t="n">
        <x:f>AF59*M59</x:f>
        <x:v>0</x:v>
      </x:c>
      <x:c r="AI59" s="67" t="n">
        <x:f>AF59*N59</x:f>
        <x:v>0</x:v>
      </x:c>
      <x:c r="AJ59" s="68" t="n">
        <x:f>SUM(L59:N59)</x:f>
        <x:v>1</x:v>
      </x:c>
      <x:c r="AK59" s="98" t="n">
        <x:f>IF(AND(E59="Nómina",(H59+I59)&lt;Parametros!$C$4*Parametros!$C$34),Parametros!$C$33,0)</x:f>
        <x:v>45000</x:v>
      </x:c>
      <x:c r="AL59" s="155" t="str">
        <x:v>Directo a la empresa</x:v>
      </x:c>
    </x:row>
    <x:row r="60">
      <x:c r="A60" s="63" t="n">
        <x:v>57</x:v>
      </x:c>
      <x:c r="B60" s="63" t="str">
        <x:v>Jean Carlo Castillo</x:v>
      </x:c>
      <x:c r="C60" s="63" t="str">
        <x:v>Técnico</x:v>
      </x:c>
      <x:c r="D60" s="63" t="str">
        <x:v>Punto de venta</x:v>
      </x:c>
      <x:c r="E60" s="63" t="str">
        <x:v>Nómina</x:v>
      </x:c>
      <x:c r="F60" s="63" t="str">
        <x:v>Hero 7 de Agosto</x:v>
      </x:c>
      <x:c r="G60" s="63" t="str">
        <x:v>SMLMV</x:v>
      </x:c>
      <x:c r="H60" s="64" t="n">
        <x:v>1950905</x:v>
      </x:c>
      <x:c r="I60" s="64" t="n">
        <x:v>0</x:v>
      </x:c>
      <x:c r="J60" s="64" t="n">
        <x:v>0</x:v>
      </x:c>
      <x:c r="K60" s="64" t="n">
        <x:v>0</x:v>
      </x:c>
      <x:c r="L60" s="65" t="n">
        <x:v>1</x:v>
      </x:c>
      <x:c r="M60" s="65" t="n">
        <x:v>0</x:v>
      </x:c>
      <x:c r="N60" s="65" t="n">
        <x:v>0</x:v>
      </x:c>
      <x:c r="O60" s="99" t="n">
        <x:v>0.0696</x:v>
      </x:c>
      <x:c r="P60" s="66" t="str"/>
      <x:c r="Q60" s="67" t="n">
        <x:f>IF(E60="Nómina",IF((H60+I60)&lt;=Parametros!$C$4*Parametros!$C$6,Parametros!$C$5,0),0)</x:f>
        <x:v>249095</x:v>
      </x:c>
      <x:c r="R60" s="67" t="n">
        <x:f>IF(E60="Nómina",H60+I60,0)</x:f>
        <x:v>1950905</x:v>
      </x:c>
      <x:c r="S60" s="67" t="n">
        <x:f>IF(E60="Nómina",H60+I60+Q60,0)</x:f>
        <x:v>2200000</x:v>
      </x:c>
      <x:c r="T60" s="67" t="n">
        <x:f>S60*Parametros!$C$11</x:f>
        <x:v>183333.3333333333</x:v>
      </x:c>
      <x:c r="U60" s="67" t="n">
        <x:f>S60*Parametros!$C$12</x:f>
        <x:v>183333.3333333333</x:v>
      </x:c>
      <x:c r="V60" s="67" t="n">
        <x:f>S60*Parametros!$C$13</x:f>
        <x:v>22000</x:v>
      </x:c>
      <x:c r="W60" s="67" t="n">
        <x:f>R60*Parametros!$C$14</x:f>
        <x:v>81287.70833333333</x:v>
      </x:c>
      <x:c r="X60" s="67" t="n">
        <x:f>R60*Parametros!$C$16*Parametros!$C$23</x:f>
        <x:v>165826.92500000002</x:v>
      </x:c>
      <x:c r="Y60" s="67" t="n">
        <x:f>R60*Parametros!$C$17</x:f>
        <x:v>234108.6</x:v>
      </x:c>
      <x:c r="Z60" s="67" t="n">
        <x:f>R60*O60</x:f>
        <x:v>135782.98799999998</x:v>
      </x:c>
      <x:c r="AA60" s="67" t="n">
        <x:f>R60*Parametros!$C$19</x:f>
        <x:v>78036.2</x:v>
      </x:c>
      <x:c r="AB60" s="67" t="n">
        <x:f>R60*Parametros!$C$20*Parametros!$C$24</x:f>
        <x:v>39018.1</x:v>
      </x:c>
      <x:c r="AC60" s="67" t="n">
        <x:f>R60*Parametros!$C$21*Parametros!$C$25</x:f>
        <x:v>58527.15</x:v>
      </x:c>
      <x:c r="AD60" s="67" t="n">
        <x:f>IF(E60="Nómina",SUM(H60:K60)+Q60+SUM(T60:AC60)+AK60,0)</x:f>
        <x:v>3426254.338</x:v>
      </x:c>
      <x:c r="AE60" s="67" t="n">
        <x:f>IF(E60="Honorarios",H60+J60+K60,0)</x:f>
        <x:v>0</x:v>
      </x:c>
      <x:c r="AF60" s="67" t="n">
        <x:f>AD60+AE60</x:f>
        <x:v>3426254.338</x:v>
      </x:c>
      <x:c r="AG60" s="67" t="n">
        <x:f>AF60*L60</x:f>
        <x:v>3426254.338</x:v>
      </x:c>
      <x:c r="AH60" s="67" t="n">
        <x:f>AF60*M60</x:f>
        <x:v>0</x:v>
      </x:c>
      <x:c r="AI60" s="67" t="n">
        <x:f>AF60*N60</x:f>
        <x:v>0</x:v>
      </x:c>
      <x:c r="AJ60" s="68" t="n">
        <x:f>SUM(L60:N60)</x:f>
        <x:v>1</x:v>
      </x:c>
      <x:c r="AK60" s="98" t="n">
        <x:f>IF(AND(E60="Nómina",(H60+I60)&lt;Parametros!$C$4*Parametros!$C$34),Parametros!$C$33,0)</x:f>
        <x:v>45000</x:v>
      </x:c>
      <x:c r="AL60" s="155" t="str">
        <x:v>Directo a la empresa</x:v>
      </x:c>
    </x:row>
    <x:row r="61">
      <x:c r="A61" s="63" t="n">
        <x:v>58</x:v>
      </x:c>
      <x:c r="B61" s="63" t="str">
        <x:v>John Fabber Guerrero</x:v>
      </x:c>
      <x:c r="C61" s="63" t="str">
        <x:v>Asesor de repuestos</x:v>
      </x:c>
      <x:c r="D61" s="63" t="str">
        <x:v>Punto de venta</x:v>
      </x:c>
      <x:c r="E61" s="63" t="str">
        <x:v>Nómina</x:v>
      </x:c>
      <x:c r="F61" s="63" t="str">
        <x:v>Auteco La Nave</x:v>
      </x:c>
      <x:c r="G61" s="63" t="str">
        <x:v>SMLMV</x:v>
      </x:c>
      <x:c r="H61" s="64" t="n">
        <x:v>1750905</x:v>
      </x:c>
      <x:c r="I61" s="64" t="n">
        <x:v>0</x:v>
      </x:c>
      <x:c r="J61" s="64" t="n">
        <x:v>0</x:v>
      </x:c>
      <x:c r="K61" s="64" t="n">
        <x:v>0</x:v>
      </x:c>
      <x:c r="L61" s="65" t="n">
        <x:v>0</x:v>
      </x:c>
      <x:c r="M61" s="65" t="n">
        <x:v>0</x:v>
      </x:c>
      <x:c r="N61" s="65" t="n">
        <x:v>1</x:v>
      </x:c>
      <x:c r="O61" s="99" t="n">
        <x:v>0.00522</x:v>
      </x:c>
      <x:c r="P61" s="66" t="str"/>
      <x:c r="Q61" s="67" t="n">
        <x:f>IF(E61="Nómina",IF((H61+I61)&lt;=Parametros!$C$4*Parametros!$C$6,Parametros!$C$5,0),0)</x:f>
        <x:v>249095</x:v>
      </x:c>
      <x:c r="R61" s="67" t="n">
        <x:f>IF(E61="Nómina",H61+I61,0)</x:f>
        <x:v>1750905</x:v>
      </x:c>
      <x:c r="S61" s="67" t="n">
        <x:f>IF(E61="Nómina",H61+I61+Q61,0)</x:f>
        <x:v>2000000</x:v>
      </x:c>
      <x:c r="T61" s="67" t="n">
        <x:f>S61*Parametros!$C$11</x:f>
        <x:v>166666.66666666666</x:v>
      </x:c>
      <x:c r="U61" s="67" t="n">
        <x:f>S61*Parametros!$C$12</x:f>
        <x:v>166666.66666666666</x:v>
      </x:c>
      <x:c r="V61" s="67" t="n">
        <x:f>S61*Parametros!$C$13</x:f>
        <x:v>20000</x:v>
      </x:c>
      <x:c r="W61" s="67" t="n">
        <x:f>R61*Parametros!$C$14</x:f>
        <x:v>72954.375</x:v>
      </x:c>
      <x:c r="X61" s="67" t="n">
        <x:f>R61*Parametros!$C$16*Parametros!$C$23</x:f>
        <x:v>148826.92500000002</x:v>
      </x:c>
      <x:c r="Y61" s="67" t="n">
        <x:f>R61*Parametros!$C$17</x:f>
        <x:v>210108.6</x:v>
      </x:c>
      <x:c r="Z61" s="67" t="n">
        <x:f>R61*O61</x:f>
        <x:v>9139.7241</x:v>
      </x:c>
      <x:c r="AA61" s="67" t="n">
        <x:f>R61*Parametros!$C$19</x:f>
        <x:v>70036.2</x:v>
      </x:c>
      <x:c r="AB61" s="67" t="n">
        <x:f>R61*Parametros!$C$20*Parametros!$C$24</x:f>
        <x:v>35018.1</x:v>
      </x:c>
      <x:c r="AC61" s="67" t="n">
        <x:f>R61*Parametros!$C$21*Parametros!$C$25</x:f>
        <x:v>52527.15</x:v>
      </x:c>
      <x:c r="AD61" s="67" t="n">
        <x:f>IF(E61="Nómina",SUM(H61:K61)+Q61+SUM(T61:AC61)+AK61,0)</x:f>
        <x:v>2996944.4074333333</x:v>
      </x:c>
      <x:c r="AE61" s="67" t="n">
        <x:f>IF(E61="Honorarios",H61+J61+K61,0)</x:f>
        <x:v>0</x:v>
      </x:c>
      <x:c r="AF61" s="67" t="n">
        <x:f>AD61+AE61</x:f>
        <x:v>2996944.4074333333</x:v>
      </x:c>
      <x:c r="AG61" s="67" t="n">
        <x:f>AF61*L61</x:f>
        <x:v>0</x:v>
      </x:c>
      <x:c r="AH61" s="67" t="n">
        <x:f>AF61*M61</x:f>
        <x:v>0</x:v>
      </x:c>
      <x:c r="AI61" s="67" t="n">
        <x:f>AF61*N61</x:f>
        <x:v>2996944.4074333333</x:v>
      </x:c>
      <x:c r="AJ61" s="68" t="n">
        <x:f>SUM(L61:N61)</x:f>
        <x:v>1</x:v>
      </x:c>
      <x:c r="AK61" s="98" t="n">
        <x:f>IF(AND(E61="Nómina",(H61+I61)&lt;Parametros!$C$4*Parametros!$C$34),Parametros!$C$33,0)</x:f>
        <x:v>45000</x:v>
      </x:c>
      <x:c r="AL61" s="155" t="str">
        <x:v>Directo a la empresa</x:v>
      </x:c>
    </x:row>
    <x:row r="62">
      <x:c r="A62" s="63" t="n">
        <x:v>59</x:v>
      </x:c>
      <x:c r="B62" s="63" t="str">
        <x:v>Cristian Caleb</x:v>
      </x:c>
      <x:c r="C62" s="63" t="str">
        <x:v>Técnico</x:v>
      </x:c>
      <x:c r="D62" s="63" t="str">
        <x:v>Punto de venta</x:v>
      </x:c>
      <x:c r="E62" s="63" t="str">
        <x:v>Nómina</x:v>
      </x:c>
      <x:c r="F62" s="63" t="str">
        <x:v>Auteco La Nave</x:v>
      </x:c>
      <x:c r="G62" s="63" t="str">
        <x:v>SMLMV</x:v>
      </x:c>
      <x:c r="H62" s="64" t="n">
        <x:v>1750905</x:v>
      </x:c>
      <x:c r="I62" s="64" t="n">
        <x:v>0</x:v>
      </x:c>
      <x:c r="J62" s="64" t="n">
        <x:v>0</x:v>
      </x:c>
      <x:c r="K62" s="64" t="n">
        <x:v>0</x:v>
      </x:c>
      <x:c r="L62" s="65" t="n">
        <x:v>0</x:v>
      </x:c>
      <x:c r="M62" s="65" t="n">
        <x:v>0</x:v>
      </x:c>
      <x:c r="N62" s="65" t="n">
        <x:v>1</x:v>
      </x:c>
      <x:c r="O62" s="99" t="n">
        <x:v>0.0696</x:v>
      </x:c>
      <x:c r="P62" s="66" t="str"/>
      <x:c r="Q62" s="67" t="n">
        <x:f>IF(E62="Nómina",IF((H62+I62)&lt;=Parametros!$C$4*Parametros!$C$6,Parametros!$C$5,0),0)</x:f>
        <x:v>249095</x:v>
      </x:c>
      <x:c r="R62" s="67" t="n">
        <x:f>IF(E62="Nómina",H62+I62,0)</x:f>
        <x:v>1750905</x:v>
      </x:c>
      <x:c r="S62" s="67" t="n">
        <x:f>IF(E62="Nómina",H62+I62+Q62,0)</x:f>
        <x:v>2000000</x:v>
      </x:c>
      <x:c r="T62" s="67" t="n">
        <x:f>S62*Parametros!$C$11</x:f>
        <x:v>166666.66666666666</x:v>
      </x:c>
      <x:c r="U62" s="67" t="n">
        <x:f>S62*Parametros!$C$12</x:f>
        <x:v>166666.66666666666</x:v>
      </x:c>
      <x:c r="V62" s="67" t="n">
        <x:f>S62*Parametros!$C$13</x:f>
        <x:v>20000</x:v>
      </x:c>
      <x:c r="W62" s="67" t="n">
        <x:f>R62*Parametros!$C$14</x:f>
        <x:v>72954.375</x:v>
      </x:c>
      <x:c r="X62" s="67" t="n">
        <x:f>R62*Parametros!$C$16*Parametros!$C$23</x:f>
        <x:v>148826.92500000002</x:v>
      </x:c>
      <x:c r="Y62" s="67" t="n">
        <x:f>R62*Parametros!$C$17</x:f>
        <x:v>210108.6</x:v>
      </x:c>
      <x:c r="Z62" s="67" t="n">
        <x:f>R62*O62</x:f>
        <x:v>121862.988</x:v>
      </x:c>
      <x:c r="AA62" s="67" t="n">
        <x:f>R62*Parametros!$C$19</x:f>
        <x:v>70036.2</x:v>
      </x:c>
      <x:c r="AB62" s="67" t="n">
        <x:f>R62*Parametros!$C$20*Parametros!$C$24</x:f>
        <x:v>35018.1</x:v>
      </x:c>
      <x:c r="AC62" s="67" t="n">
        <x:f>R62*Parametros!$C$21*Parametros!$C$25</x:f>
        <x:v>52527.15</x:v>
      </x:c>
      <x:c r="AD62" s="67" t="n">
        <x:f>IF(E62="Nómina",SUM(H62:K62)+Q62+SUM(T62:AC62)+AK62,0)</x:f>
        <x:v>3109667.6713333335</x:v>
      </x:c>
      <x:c r="AE62" s="67" t="n">
        <x:f>IF(E62="Honorarios",H62+J62+K62,0)</x:f>
        <x:v>0</x:v>
      </x:c>
      <x:c r="AF62" s="67" t="n">
        <x:f>AD62+AE62</x:f>
        <x:v>3109667.6713333335</x:v>
      </x:c>
      <x:c r="AG62" s="67" t="n">
        <x:f>AF62*L62</x:f>
        <x:v>0</x:v>
      </x:c>
      <x:c r="AH62" s="67" t="n">
        <x:f>AF62*M62</x:f>
        <x:v>0</x:v>
      </x:c>
      <x:c r="AI62" s="67" t="n">
        <x:f>AF62*N62</x:f>
        <x:v>3109667.6713333335</x:v>
      </x:c>
      <x:c r="AJ62" s="68" t="n">
        <x:f>SUM(L62:N62)</x:f>
        <x:v>1</x:v>
      </x:c>
      <x:c r="AK62" s="98" t="n">
        <x:f>IF(AND(E62="Nómina",(H62+I62)&lt;Parametros!$C$4*Parametros!$C$34),Parametros!$C$33,0)</x:f>
        <x:v>45000</x:v>
      </x:c>
      <x:c r="AL62" s="155" t="str">
        <x:v>Directo a la empresa</x:v>
      </x:c>
    </x:row>
    <x:row r="63">
      <x:c r="A63" s="63" t="n">
        <x:v>60</x:v>
      </x:c>
      <x:c r="B63" s="63" t="str">
        <x:v>Feedy Zapata</x:v>
      </x:c>
      <x:c r="C63" s="63" t="str">
        <x:v>Técnico</x:v>
      </x:c>
      <x:c r="D63" s="63" t="str">
        <x:v>Punto de venta</x:v>
      </x:c>
      <x:c r="E63" s="63" t="str">
        <x:v>Nómina</x:v>
      </x:c>
      <x:c r="F63" s="63" t="str">
        <x:v>Auteco La Nave</x:v>
      </x:c>
      <x:c r="G63" s="63" t="str">
        <x:v>SMLMV</x:v>
      </x:c>
      <x:c r="H63" s="64" t="n">
        <x:v>1750905</x:v>
      </x:c>
      <x:c r="I63" s="64" t="n">
        <x:v>0</x:v>
      </x:c>
      <x:c r="J63" s="64" t="n">
        <x:v>0</x:v>
      </x:c>
      <x:c r="K63" s="64" t="n">
        <x:v>0</x:v>
      </x:c>
      <x:c r="L63" s="65" t="n">
        <x:v>0</x:v>
      </x:c>
      <x:c r="M63" s="65" t="n">
        <x:v>0</x:v>
      </x:c>
      <x:c r="N63" s="65" t="n">
        <x:v>1</x:v>
      </x:c>
      <x:c r="O63" s="99" t="n">
        <x:v>0.0696</x:v>
      </x:c>
      <x:c r="P63" s="66" t="str"/>
      <x:c r="Q63" s="67" t="n">
        <x:f>IF(E63="Nómina",IF((H63+I63)&lt;=Parametros!$C$4*Parametros!$C$6,Parametros!$C$5,0),0)</x:f>
        <x:v>249095</x:v>
      </x:c>
      <x:c r="R63" s="67" t="n">
        <x:f>IF(E63="Nómina",H63+I63,0)</x:f>
        <x:v>1750905</x:v>
      </x:c>
      <x:c r="S63" s="67" t="n">
        <x:f>IF(E63="Nómina",H63+I63+Q63,0)</x:f>
        <x:v>2000000</x:v>
      </x:c>
      <x:c r="T63" s="67" t="n">
        <x:f>S63*Parametros!$C$11</x:f>
        <x:v>166666.66666666666</x:v>
      </x:c>
      <x:c r="U63" s="67" t="n">
        <x:f>S63*Parametros!$C$12</x:f>
        <x:v>166666.66666666666</x:v>
      </x:c>
      <x:c r="V63" s="67" t="n">
        <x:f>S63*Parametros!$C$13</x:f>
        <x:v>20000</x:v>
      </x:c>
      <x:c r="W63" s="67" t="n">
        <x:f>R63*Parametros!$C$14</x:f>
        <x:v>72954.375</x:v>
      </x:c>
      <x:c r="X63" s="67" t="n">
        <x:f>R63*Parametros!$C$16*Parametros!$C$23</x:f>
        <x:v>148826.92500000002</x:v>
      </x:c>
      <x:c r="Y63" s="67" t="n">
        <x:f>R63*Parametros!$C$17</x:f>
        <x:v>210108.6</x:v>
      </x:c>
      <x:c r="Z63" s="67" t="n">
        <x:f>R63*O63</x:f>
        <x:v>121862.988</x:v>
      </x:c>
      <x:c r="AA63" s="67" t="n">
        <x:f>R63*Parametros!$C$19</x:f>
        <x:v>70036.2</x:v>
      </x:c>
      <x:c r="AB63" s="67" t="n">
        <x:f>R63*Parametros!$C$20*Parametros!$C$24</x:f>
        <x:v>35018.1</x:v>
      </x:c>
      <x:c r="AC63" s="67" t="n">
        <x:f>R63*Parametros!$C$21*Parametros!$C$25</x:f>
        <x:v>52527.15</x:v>
      </x:c>
      <x:c r="AD63" s="67" t="n">
        <x:f>IF(E63="Nómina",SUM(H63:K63)+Q63+SUM(T63:AC63)+AK63,0)</x:f>
        <x:v>3109667.6713333335</x:v>
      </x:c>
      <x:c r="AE63" s="67" t="n">
        <x:f>IF(E63="Honorarios",H63+J63+K63,0)</x:f>
        <x:v>0</x:v>
      </x:c>
      <x:c r="AF63" s="67" t="n">
        <x:f>AD63+AE63</x:f>
        <x:v>3109667.6713333335</x:v>
      </x:c>
      <x:c r="AG63" s="67" t="n">
        <x:f>AF63*L63</x:f>
        <x:v>0</x:v>
      </x:c>
      <x:c r="AH63" s="67" t="n">
        <x:f>AF63*M63</x:f>
        <x:v>0</x:v>
      </x:c>
      <x:c r="AI63" s="67" t="n">
        <x:f>AF63*N63</x:f>
        <x:v>3109667.6713333335</x:v>
      </x:c>
      <x:c r="AJ63" s="68" t="n">
        <x:f>SUM(L63:N63)</x:f>
        <x:v>1</x:v>
      </x:c>
      <x:c r="AK63" s="98" t="n">
        <x:f>IF(AND(E63="Nómina",(H63+I63)&lt;Parametros!$C$4*Parametros!$C$34),Parametros!$C$33,0)</x:f>
        <x:v>45000</x:v>
      </x:c>
      <x:c r="AL63" s="155" t="str">
        <x:v>Directo a la empresa</x:v>
      </x:c>
    </x:row>
  </x:sheetData>
  <x:conditionalFormatting sqref="AJ4:AJ63">
    <x:cfRule type="cellIs" dxfId="0" priority="1" operator="notEqual">
      <x:formula>1</x:formula>
    </x:cfRule>
  </x:conditionalFormatting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ED7D31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4" hidden="0" customWidth="1"/>
    <x:col min="2" max="2" width="31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44" hidden="0" customWidth="1"/>
  </x:cols>
  <x:sheetData>
    <x:row r="1">
      <x:c r="A1" s="51"/>
      <x:c r="B1" s="51"/>
      <x:c r="C1" s="51"/>
      <x:c r="D1" s="51"/>
      <x:c r="E1" s="51"/>
      <x:c r="F1" s="51"/>
      <x:c r="G1" s="51"/>
      <x:c r="H1" s="51"/>
      <x:c r="I1" s="51"/>
      <x:c r="J1" s="51"/>
      <x:c r="K1" s="51"/>
      <x:c r="L1" s="51"/>
    </x:row>
    <x:row r="2">
      <x:c r="A2" s="69" t="str">
        <x:v>Novedades mensuales — diligenciar solo cambios del período</x:v>
      </x:c>
      <x:c r="B2" s="51"/>
      <x:c r="C2" s="51"/>
      <x:c r="D2" s="51"/>
      <x:c r="E2" s="51"/>
      <x:c r="F2" s="51"/>
      <x:c r="G2" s="51"/>
      <x:c r="H2" s="51"/>
      <x:c r="I2" s="51"/>
      <x:c r="J2" s="51"/>
      <x:c r="K2" s="51"/>
      <x:c r="L2" s="51"/>
    </x:row>
    <x:row r="3">
      <x:c r="A3" s="7" t="str">
        <x:v>Período</x:v>
      </x:c>
      <x:c r="B3" s="24" t="str">
        <x:v>Persona</x:v>
      </x:c>
      <x:c r="C3" s="24" t="str">
        <x:v>Días pagados</x:v>
      </x:c>
      <x:c r="D3" s="24" t="str">
        <x:v>Horas extra</x:v>
      </x:c>
      <x:c r="E3" s="24" t="str">
        <x:v>Recargos</x:v>
      </x:c>
      <x:c r="F3" s="24" t="str">
        <x:v>Comisión adicional</x:v>
      </x:c>
      <x:c r="G3" s="24" t="str">
        <x:v>Bonificación salarial</x:v>
      </x:c>
      <x:c r="H3" s="24" t="str">
        <x:v>Bonificación no salarial</x:v>
      </x:c>
      <x:c r="I3" s="24" t="str">
        <x:v>Incapacidad / licencia</x:v>
      </x:c>
      <x:c r="J3" s="24" t="str">
        <x:v>Otros auxilios</x:v>
      </x:c>
      <x:c r="K3" s="24" t="str">
        <x:v>Fecha retiro</x:v>
      </x:c>
      <x:c r="L3" s="8" t="str">
        <x:v>Observación</x:v>
      </x:c>
    </x:row>
    <x:row r="4">
      <x:c r="A4" s="70"/>
      <x:c r="B4" s="61"/>
      <x:c r="C4" s="61"/>
      <x:c r="D4" s="60"/>
      <x:c r="E4" s="60"/>
      <x:c r="F4" s="60"/>
      <x:c r="G4" s="60"/>
      <x:c r="H4" s="60"/>
      <x:c r="I4" s="60"/>
      <x:c r="J4" s="60"/>
      <x:c r="K4" s="71"/>
      <x:c r="L4" s="61"/>
    </x:row>
    <x:row r="5">
      <x:c r="A5" s="70"/>
      <x:c r="B5" s="61"/>
      <x:c r="C5" s="61"/>
      <x:c r="D5" s="60"/>
      <x:c r="E5" s="60"/>
      <x:c r="F5" s="60"/>
      <x:c r="G5" s="60"/>
      <x:c r="H5" s="60"/>
      <x:c r="I5" s="60"/>
      <x:c r="J5" s="60"/>
      <x:c r="K5" s="71"/>
      <x:c r="L5" s="61"/>
    </x:row>
    <x:row r="6">
      <x:c r="A6" s="70"/>
      <x:c r="B6" s="61"/>
      <x:c r="C6" s="61"/>
      <x:c r="D6" s="60"/>
      <x:c r="E6" s="60"/>
      <x:c r="F6" s="60"/>
      <x:c r="G6" s="60"/>
      <x:c r="H6" s="60"/>
      <x:c r="I6" s="60"/>
      <x:c r="J6" s="60"/>
      <x:c r="K6" s="71"/>
      <x:c r="L6" s="61"/>
    </x:row>
    <x:row r="7">
      <x:c r="A7" s="70"/>
      <x:c r="B7" s="61"/>
      <x:c r="C7" s="61"/>
      <x:c r="D7" s="60"/>
      <x:c r="E7" s="60"/>
      <x:c r="F7" s="60"/>
      <x:c r="G7" s="60"/>
      <x:c r="H7" s="60"/>
      <x:c r="I7" s="60"/>
      <x:c r="J7" s="60"/>
      <x:c r="K7" s="71"/>
      <x:c r="L7" s="61"/>
    </x:row>
    <x:row r="8">
      <x:c r="A8" s="70"/>
      <x:c r="B8" s="61"/>
      <x:c r="C8" s="61"/>
      <x:c r="D8" s="60"/>
      <x:c r="E8" s="60"/>
      <x:c r="F8" s="60"/>
      <x:c r="G8" s="60"/>
      <x:c r="H8" s="60"/>
      <x:c r="I8" s="60"/>
      <x:c r="J8" s="60"/>
      <x:c r="K8" s="71"/>
      <x:c r="L8" s="61"/>
    </x:row>
    <x:row r="9">
      <x:c r="A9" s="70"/>
      <x:c r="B9" s="61"/>
      <x:c r="C9" s="61"/>
      <x:c r="D9" s="60"/>
      <x:c r="E9" s="60"/>
      <x:c r="F9" s="60"/>
      <x:c r="G9" s="60"/>
      <x:c r="H9" s="60"/>
      <x:c r="I9" s="60"/>
      <x:c r="J9" s="60"/>
      <x:c r="K9" s="71"/>
      <x:c r="L9" s="61"/>
    </x:row>
    <x:row r="10">
      <x:c r="A10" s="70"/>
      <x:c r="B10" s="61"/>
      <x:c r="C10" s="61"/>
      <x:c r="D10" s="60"/>
      <x:c r="E10" s="60"/>
      <x:c r="F10" s="60"/>
      <x:c r="G10" s="60"/>
      <x:c r="H10" s="60"/>
      <x:c r="I10" s="60"/>
      <x:c r="J10" s="60"/>
      <x:c r="K10" s="71"/>
      <x:c r="L10" s="61"/>
    </x:row>
    <x:row r="11">
      <x:c r="A11" s="70"/>
      <x:c r="B11" s="61"/>
      <x:c r="C11" s="61"/>
      <x:c r="D11" s="60"/>
      <x:c r="E11" s="60"/>
      <x:c r="F11" s="60"/>
      <x:c r="G11" s="60"/>
      <x:c r="H11" s="60"/>
      <x:c r="I11" s="60"/>
      <x:c r="J11" s="60"/>
      <x:c r="K11" s="71"/>
      <x:c r="L11" s="61"/>
    </x:row>
    <x:row r="12">
      <x:c r="A12" s="70"/>
      <x:c r="B12" s="61"/>
      <x:c r="C12" s="61"/>
      <x:c r="D12" s="60"/>
      <x:c r="E12" s="60"/>
      <x:c r="F12" s="60"/>
      <x:c r="G12" s="60"/>
      <x:c r="H12" s="60"/>
      <x:c r="I12" s="60"/>
      <x:c r="J12" s="60"/>
      <x:c r="K12" s="71"/>
      <x:c r="L12" s="61"/>
    </x:row>
    <x:row r="13">
      <x:c r="A13" s="70"/>
      <x:c r="B13" s="61"/>
      <x:c r="C13" s="61"/>
      <x:c r="D13" s="60"/>
      <x:c r="E13" s="60"/>
      <x:c r="F13" s="60"/>
      <x:c r="G13" s="60"/>
      <x:c r="H13" s="60"/>
      <x:c r="I13" s="60"/>
      <x:c r="J13" s="60"/>
      <x:c r="K13" s="71"/>
      <x:c r="L13" s="61"/>
    </x:row>
    <x:row r="14">
      <x:c r="A14" s="70"/>
      <x:c r="B14" s="61"/>
      <x:c r="C14" s="61"/>
      <x:c r="D14" s="60"/>
      <x:c r="E14" s="60"/>
      <x:c r="F14" s="60"/>
      <x:c r="G14" s="60"/>
      <x:c r="H14" s="60"/>
      <x:c r="I14" s="60"/>
      <x:c r="J14" s="60"/>
      <x:c r="K14" s="71"/>
      <x:c r="L14" s="61"/>
    </x:row>
    <x:row r="15">
      <x:c r="A15" s="70"/>
      <x:c r="B15" s="61"/>
      <x:c r="C15" s="61"/>
      <x:c r="D15" s="60"/>
      <x:c r="E15" s="60"/>
      <x:c r="F15" s="60"/>
      <x:c r="G15" s="60"/>
      <x:c r="H15" s="60"/>
      <x:c r="I15" s="60"/>
      <x:c r="J15" s="60"/>
      <x:c r="K15" s="71"/>
      <x:c r="L15" s="61"/>
    </x:row>
    <x:row r="16">
      <x:c r="A16" s="70"/>
      <x:c r="B16" s="61"/>
      <x:c r="C16" s="61"/>
      <x:c r="D16" s="60"/>
      <x:c r="E16" s="60"/>
      <x:c r="F16" s="60"/>
      <x:c r="G16" s="60"/>
      <x:c r="H16" s="60"/>
      <x:c r="I16" s="60"/>
      <x:c r="J16" s="60"/>
      <x:c r="K16" s="71"/>
      <x:c r="L16" s="61"/>
    </x:row>
    <x:row r="17">
      <x:c r="A17" s="70"/>
      <x:c r="B17" s="61"/>
      <x:c r="C17" s="61"/>
      <x:c r="D17" s="60"/>
      <x:c r="E17" s="60"/>
      <x:c r="F17" s="60"/>
      <x:c r="G17" s="60"/>
      <x:c r="H17" s="60"/>
      <x:c r="I17" s="60"/>
      <x:c r="J17" s="60"/>
      <x:c r="K17" s="71"/>
      <x:c r="L17" s="61"/>
    </x:row>
    <x:row r="18">
      <x:c r="A18" s="70"/>
      <x:c r="B18" s="61"/>
      <x:c r="C18" s="61"/>
      <x:c r="D18" s="60"/>
      <x:c r="E18" s="60"/>
      <x:c r="F18" s="60"/>
      <x:c r="G18" s="60"/>
      <x:c r="H18" s="60"/>
      <x:c r="I18" s="60"/>
      <x:c r="J18" s="60"/>
      <x:c r="K18" s="71"/>
      <x:c r="L18" s="61"/>
    </x:row>
    <x:row r="19">
      <x:c r="A19" s="70"/>
      <x:c r="B19" s="61"/>
      <x:c r="C19" s="61"/>
      <x:c r="D19" s="60"/>
      <x:c r="E19" s="60"/>
      <x:c r="F19" s="60"/>
      <x:c r="G19" s="60"/>
      <x:c r="H19" s="60"/>
      <x:c r="I19" s="60"/>
      <x:c r="J19" s="60"/>
      <x:c r="K19" s="71"/>
      <x:c r="L19" s="61"/>
    </x:row>
    <x:row r="20">
      <x:c r="A20" s="70"/>
      <x:c r="B20" s="61"/>
      <x:c r="C20" s="61"/>
      <x:c r="D20" s="60"/>
      <x:c r="E20" s="60"/>
      <x:c r="F20" s="60"/>
      <x:c r="G20" s="60"/>
      <x:c r="H20" s="60"/>
      <x:c r="I20" s="60"/>
      <x:c r="J20" s="60"/>
      <x:c r="K20" s="71"/>
      <x:c r="L20" s="61"/>
    </x:row>
    <x:row r="21">
      <x:c r="A21" s="70"/>
      <x:c r="B21" s="61"/>
      <x:c r="C21" s="61"/>
      <x:c r="D21" s="60"/>
      <x:c r="E21" s="60"/>
      <x:c r="F21" s="60"/>
      <x:c r="G21" s="60"/>
      <x:c r="H21" s="60"/>
      <x:c r="I21" s="60"/>
      <x:c r="J21" s="60"/>
      <x:c r="K21" s="71"/>
      <x:c r="L21" s="61"/>
    </x:row>
    <x:row r="22">
      <x:c r="A22" s="70"/>
      <x:c r="B22" s="61"/>
      <x:c r="C22" s="61"/>
      <x:c r="D22" s="60"/>
      <x:c r="E22" s="60"/>
      <x:c r="F22" s="60"/>
      <x:c r="G22" s="60"/>
      <x:c r="H22" s="60"/>
      <x:c r="I22" s="60"/>
      <x:c r="J22" s="60"/>
      <x:c r="K22" s="71"/>
      <x:c r="L22" s="61"/>
    </x:row>
    <x:row r="23">
      <x:c r="A23" s="70"/>
      <x:c r="B23" s="61"/>
      <x:c r="C23" s="61"/>
      <x:c r="D23" s="60"/>
      <x:c r="E23" s="60"/>
      <x:c r="F23" s="60"/>
      <x:c r="G23" s="60"/>
      <x:c r="H23" s="60"/>
      <x:c r="I23" s="60"/>
      <x:c r="J23" s="60"/>
      <x:c r="K23" s="71"/>
      <x:c r="L23" s="61"/>
    </x:row>
    <x:row r="24">
      <x:c r="A24" s="70"/>
      <x:c r="B24" s="61"/>
      <x:c r="C24" s="61"/>
      <x:c r="D24" s="60"/>
      <x:c r="E24" s="60"/>
      <x:c r="F24" s="60"/>
      <x:c r="G24" s="60"/>
      <x:c r="H24" s="60"/>
      <x:c r="I24" s="60"/>
      <x:c r="J24" s="60"/>
      <x:c r="K24" s="71"/>
      <x:c r="L24" s="61"/>
    </x:row>
    <x:row r="25">
      <x:c r="A25" s="70"/>
      <x:c r="B25" s="61"/>
      <x:c r="C25" s="61"/>
      <x:c r="D25" s="60"/>
      <x:c r="E25" s="60"/>
      <x:c r="F25" s="60"/>
      <x:c r="G25" s="60"/>
      <x:c r="H25" s="60"/>
      <x:c r="I25" s="60"/>
      <x:c r="J25" s="60"/>
      <x:c r="K25" s="71"/>
      <x:c r="L25" s="61"/>
    </x:row>
    <x:row r="26">
      <x:c r="A26" s="70"/>
      <x:c r="B26" s="61"/>
      <x:c r="C26" s="61"/>
      <x:c r="D26" s="60"/>
      <x:c r="E26" s="60"/>
      <x:c r="F26" s="60"/>
      <x:c r="G26" s="60"/>
      <x:c r="H26" s="60"/>
      <x:c r="I26" s="60"/>
      <x:c r="J26" s="60"/>
      <x:c r="K26" s="71"/>
      <x:c r="L26" s="61"/>
    </x:row>
    <x:row r="27">
      <x:c r="A27" s="70"/>
      <x:c r="B27" s="61"/>
      <x:c r="C27" s="61"/>
      <x:c r="D27" s="60"/>
      <x:c r="E27" s="60"/>
      <x:c r="F27" s="60"/>
      <x:c r="G27" s="60"/>
      <x:c r="H27" s="60"/>
      <x:c r="I27" s="60"/>
      <x:c r="J27" s="60"/>
      <x:c r="K27" s="71"/>
      <x:c r="L27" s="61"/>
    </x:row>
    <x:row r="28">
      <x:c r="A28" s="70"/>
      <x:c r="B28" s="61"/>
      <x:c r="C28" s="61"/>
      <x:c r="D28" s="60"/>
      <x:c r="E28" s="60"/>
      <x:c r="F28" s="60"/>
      <x:c r="G28" s="60"/>
      <x:c r="H28" s="60"/>
      <x:c r="I28" s="60"/>
      <x:c r="J28" s="60"/>
      <x:c r="K28" s="71"/>
      <x:c r="L28" s="61"/>
    </x:row>
    <x:row r="29">
      <x:c r="A29" s="70"/>
      <x:c r="B29" s="61"/>
      <x:c r="C29" s="61"/>
      <x:c r="D29" s="60"/>
      <x:c r="E29" s="60"/>
      <x:c r="F29" s="60"/>
      <x:c r="G29" s="60"/>
      <x:c r="H29" s="60"/>
      <x:c r="I29" s="60"/>
      <x:c r="J29" s="60"/>
      <x:c r="K29" s="71"/>
      <x:c r="L29" s="61"/>
    </x:row>
    <x:row r="30">
      <x:c r="A30" s="70"/>
      <x:c r="B30" s="61"/>
      <x:c r="C30" s="61"/>
      <x:c r="D30" s="60"/>
      <x:c r="E30" s="60"/>
      <x:c r="F30" s="60"/>
      <x:c r="G30" s="60"/>
      <x:c r="H30" s="60"/>
      <x:c r="I30" s="60"/>
      <x:c r="J30" s="60"/>
      <x:c r="K30" s="71"/>
      <x:c r="L30" s="61"/>
    </x:row>
    <x:row r="31">
      <x:c r="A31" s="70"/>
      <x:c r="B31" s="61"/>
      <x:c r="C31" s="61"/>
      <x:c r="D31" s="60"/>
      <x:c r="E31" s="60"/>
      <x:c r="F31" s="60"/>
      <x:c r="G31" s="60"/>
      <x:c r="H31" s="60"/>
      <x:c r="I31" s="60"/>
      <x:c r="J31" s="60"/>
      <x:c r="K31" s="71"/>
      <x:c r="L31" s="61"/>
    </x:row>
    <x:row r="32">
      <x:c r="A32" s="70"/>
      <x:c r="B32" s="61"/>
      <x:c r="C32" s="61"/>
      <x:c r="D32" s="60"/>
      <x:c r="E32" s="60"/>
      <x:c r="F32" s="60"/>
      <x:c r="G32" s="60"/>
      <x:c r="H32" s="60"/>
      <x:c r="I32" s="60"/>
      <x:c r="J32" s="60"/>
      <x:c r="K32" s="71"/>
      <x:c r="L32" s="61"/>
    </x:row>
    <x:row r="33">
      <x:c r="A33" s="70"/>
      <x:c r="B33" s="61"/>
      <x:c r="C33" s="61"/>
      <x:c r="D33" s="60"/>
      <x:c r="E33" s="60"/>
      <x:c r="F33" s="60"/>
      <x:c r="G33" s="60"/>
      <x:c r="H33" s="60"/>
      <x:c r="I33" s="60"/>
      <x:c r="J33" s="60"/>
      <x:c r="K33" s="71"/>
      <x:c r="L33" s="61"/>
    </x:row>
    <x:row r="34">
      <x:c r="A34" s="70"/>
      <x:c r="B34" s="61"/>
      <x:c r="C34" s="61"/>
      <x:c r="D34" s="60"/>
      <x:c r="E34" s="60"/>
      <x:c r="F34" s="60"/>
      <x:c r="G34" s="60"/>
      <x:c r="H34" s="60"/>
      <x:c r="I34" s="60"/>
      <x:c r="J34" s="60"/>
      <x:c r="K34" s="71"/>
      <x:c r="L34" s="61"/>
    </x:row>
    <x:row r="35">
      <x:c r="A35" s="70"/>
      <x:c r="B35" s="61"/>
      <x:c r="C35" s="61"/>
      <x:c r="D35" s="60"/>
      <x:c r="E35" s="60"/>
      <x:c r="F35" s="60"/>
      <x:c r="G35" s="60"/>
      <x:c r="H35" s="60"/>
      <x:c r="I35" s="60"/>
      <x:c r="J35" s="60"/>
      <x:c r="K35" s="71"/>
      <x:c r="L35" s="61"/>
    </x:row>
    <x:row r="36">
      <x:c r="A36" s="70"/>
      <x:c r="B36" s="61"/>
      <x:c r="C36" s="61"/>
      <x:c r="D36" s="60"/>
      <x:c r="E36" s="60"/>
      <x:c r="F36" s="60"/>
      <x:c r="G36" s="60"/>
      <x:c r="H36" s="60"/>
      <x:c r="I36" s="60"/>
      <x:c r="J36" s="60"/>
      <x:c r="K36" s="71"/>
      <x:c r="L36" s="61"/>
    </x:row>
    <x:row r="37">
      <x:c r="A37" s="70"/>
      <x:c r="B37" s="61"/>
      <x:c r="C37" s="61"/>
      <x:c r="D37" s="60"/>
      <x:c r="E37" s="60"/>
      <x:c r="F37" s="60"/>
      <x:c r="G37" s="60"/>
      <x:c r="H37" s="60"/>
      <x:c r="I37" s="60"/>
      <x:c r="J37" s="60"/>
      <x:c r="K37" s="71"/>
      <x:c r="L37" s="61"/>
    </x:row>
    <x:row r="38">
      <x:c r="A38" s="70"/>
      <x:c r="B38" s="61"/>
      <x:c r="C38" s="61"/>
      <x:c r="D38" s="60"/>
      <x:c r="E38" s="60"/>
      <x:c r="F38" s="60"/>
      <x:c r="G38" s="60"/>
      <x:c r="H38" s="60"/>
      <x:c r="I38" s="60"/>
      <x:c r="J38" s="60"/>
      <x:c r="K38" s="71"/>
      <x:c r="L38" s="61"/>
    </x:row>
    <x:row r="39">
      <x:c r="A39" s="70"/>
      <x:c r="B39" s="61"/>
      <x:c r="C39" s="61"/>
      <x:c r="D39" s="60"/>
      <x:c r="E39" s="60"/>
      <x:c r="F39" s="60"/>
      <x:c r="G39" s="60"/>
      <x:c r="H39" s="60"/>
      <x:c r="I39" s="60"/>
      <x:c r="J39" s="60"/>
      <x:c r="K39" s="71"/>
      <x:c r="L39" s="61"/>
    </x:row>
    <x:row r="40">
      <x:c r="A40" s="70"/>
      <x:c r="B40" s="61"/>
      <x:c r="C40" s="61"/>
      <x:c r="D40" s="60"/>
      <x:c r="E40" s="60"/>
      <x:c r="F40" s="60"/>
      <x:c r="G40" s="60"/>
      <x:c r="H40" s="60"/>
      <x:c r="I40" s="60"/>
      <x:c r="J40" s="60"/>
      <x:c r="K40" s="71"/>
      <x:c r="L40" s="61"/>
    </x:row>
    <x:row r="41">
      <x:c r="A41" s="70"/>
      <x:c r="B41" s="61"/>
      <x:c r="C41" s="61"/>
      <x:c r="D41" s="60"/>
      <x:c r="E41" s="60"/>
      <x:c r="F41" s="60"/>
      <x:c r="G41" s="60"/>
      <x:c r="H41" s="60"/>
      <x:c r="I41" s="60"/>
      <x:c r="J41" s="60"/>
      <x:c r="K41" s="71"/>
      <x:c r="L41" s="61"/>
    </x:row>
    <x:row r="42">
      <x:c r="A42" s="70"/>
      <x:c r="B42" s="61"/>
      <x:c r="C42" s="61"/>
      <x:c r="D42" s="60"/>
      <x:c r="E42" s="60"/>
      <x:c r="F42" s="60"/>
      <x:c r="G42" s="60"/>
      <x:c r="H42" s="60"/>
      <x:c r="I42" s="60"/>
      <x:c r="J42" s="60"/>
      <x:c r="K42" s="71"/>
      <x:c r="L42" s="61"/>
    </x:row>
    <x:row r="43">
      <x:c r="A43" s="70"/>
      <x:c r="B43" s="61"/>
      <x:c r="C43" s="61"/>
      <x:c r="D43" s="60"/>
      <x:c r="E43" s="60"/>
      <x:c r="F43" s="60"/>
      <x:c r="G43" s="60"/>
      <x:c r="H43" s="60"/>
      <x:c r="I43" s="60"/>
      <x:c r="J43" s="60"/>
      <x:c r="K43" s="71"/>
      <x:c r="L43" s="61"/>
    </x:row>
    <x:row r="44">
      <x:c r="A44" s="70"/>
      <x:c r="B44" s="61"/>
      <x:c r="C44" s="61"/>
      <x:c r="D44" s="60"/>
      <x:c r="E44" s="60"/>
      <x:c r="F44" s="60"/>
      <x:c r="G44" s="60"/>
      <x:c r="H44" s="60"/>
      <x:c r="I44" s="60"/>
      <x:c r="J44" s="60"/>
      <x:c r="K44" s="71"/>
      <x:c r="L44" s="61"/>
    </x:row>
    <x:row r="45">
      <x:c r="A45" s="70"/>
      <x:c r="B45" s="61"/>
      <x:c r="C45" s="61"/>
      <x:c r="D45" s="60"/>
      <x:c r="E45" s="60"/>
      <x:c r="F45" s="60"/>
      <x:c r="G45" s="60"/>
      <x:c r="H45" s="60"/>
      <x:c r="I45" s="60"/>
      <x:c r="J45" s="60"/>
      <x:c r="K45" s="71"/>
      <x:c r="L45" s="61"/>
    </x:row>
    <x:row r="46">
      <x:c r="A46" s="70"/>
      <x:c r="B46" s="61"/>
      <x:c r="C46" s="61"/>
      <x:c r="D46" s="60"/>
      <x:c r="E46" s="60"/>
      <x:c r="F46" s="60"/>
      <x:c r="G46" s="60"/>
      <x:c r="H46" s="60"/>
      <x:c r="I46" s="60"/>
      <x:c r="J46" s="60"/>
      <x:c r="K46" s="71"/>
      <x:c r="L46" s="61"/>
    </x:row>
    <x:row r="47">
      <x:c r="A47" s="70"/>
      <x:c r="B47" s="61"/>
      <x:c r="C47" s="61"/>
      <x:c r="D47" s="60"/>
      <x:c r="E47" s="60"/>
      <x:c r="F47" s="60"/>
      <x:c r="G47" s="60"/>
      <x:c r="H47" s="60"/>
      <x:c r="I47" s="60"/>
      <x:c r="J47" s="60"/>
      <x:c r="K47" s="71"/>
      <x:c r="L47" s="61"/>
    </x:row>
    <x:row r="48">
      <x:c r="A48" s="70"/>
      <x:c r="B48" s="61"/>
      <x:c r="C48" s="61"/>
      <x:c r="D48" s="60"/>
      <x:c r="E48" s="60"/>
      <x:c r="F48" s="60"/>
      <x:c r="G48" s="60"/>
      <x:c r="H48" s="60"/>
      <x:c r="I48" s="60"/>
      <x:c r="J48" s="60"/>
      <x:c r="K48" s="71"/>
      <x:c r="L48" s="61"/>
    </x:row>
    <x:row r="49">
      <x:c r="A49" s="70"/>
      <x:c r="B49" s="61"/>
      <x:c r="C49" s="61"/>
      <x:c r="D49" s="60"/>
      <x:c r="E49" s="60"/>
      <x:c r="F49" s="60"/>
      <x:c r="G49" s="60"/>
      <x:c r="H49" s="60"/>
      <x:c r="I49" s="60"/>
      <x:c r="J49" s="60"/>
      <x:c r="K49" s="71"/>
      <x:c r="L49" s="61"/>
    </x:row>
    <x:row r="50">
      <x:c r="A50" s="70"/>
      <x:c r="B50" s="61"/>
      <x:c r="C50" s="61"/>
      <x:c r="D50" s="60"/>
      <x:c r="E50" s="60"/>
      <x:c r="F50" s="60"/>
      <x:c r="G50" s="60"/>
      <x:c r="H50" s="60"/>
      <x:c r="I50" s="60"/>
      <x:c r="J50" s="60"/>
      <x:c r="K50" s="71"/>
      <x:c r="L50" s="61"/>
    </x:row>
    <x:row r="51">
      <x:c r="A51" s="70"/>
      <x:c r="B51" s="61"/>
      <x:c r="C51" s="61"/>
      <x:c r="D51" s="60"/>
      <x:c r="E51" s="60"/>
      <x:c r="F51" s="60"/>
      <x:c r="G51" s="60"/>
      <x:c r="H51" s="60"/>
      <x:c r="I51" s="60"/>
      <x:c r="J51" s="60"/>
      <x:c r="K51" s="71"/>
      <x:c r="L51" s="61"/>
    </x:row>
    <x:row r="52">
      <x:c r="A52" s="70"/>
      <x:c r="B52" s="61"/>
      <x:c r="C52" s="61"/>
      <x:c r="D52" s="60"/>
      <x:c r="E52" s="60"/>
      <x:c r="F52" s="60"/>
      <x:c r="G52" s="60"/>
      <x:c r="H52" s="60"/>
      <x:c r="I52" s="60"/>
      <x:c r="J52" s="60"/>
      <x:c r="K52" s="71"/>
      <x:c r="L52" s="61"/>
    </x:row>
    <x:row r="53">
      <x:c r="A53" s="70"/>
      <x:c r="B53" s="61"/>
      <x:c r="C53" s="61"/>
      <x:c r="D53" s="60"/>
      <x:c r="E53" s="60"/>
      <x:c r="F53" s="60"/>
      <x:c r="G53" s="60"/>
      <x:c r="H53" s="60"/>
      <x:c r="I53" s="60"/>
      <x:c r="J53" s="60"/>
      <x:c r="K53" s="71"/>
      <x:c r="L53" s="61"/>
    </x:row>
    <x:row r="54">
      <x:c r="A54" s="70"/>
      <x:c r="B54" s="61"/>
      <x:c r="C54" s="61"/>
      <x:c r="D54" s="60"/>
      <x:c r="E54" s="60"/>
      <x:c r="F54" s="60"/>
      <x:c r="G54" s="60"/>
      <x:c r="H54" s="60"/>
      <x:c r="I54" s="60"/>
      <x:c r="J54" s="60"/>
      <x:c r="K54" s="71"/>
      <x:c r="L54" s="61"/>
    </x:row>
    <x:row r="55">
      <x:c r="A55" s="70"/>
      <x:c r="B55" s="61"/>
      <x:c r="C55" s="61"/>
      <x:c r="D55" s="60"/>
      <x:c r="E55" s="60"/>
      <x:c r="F55" s="60"/>
      <x:c r="G55" s="60"/>
      <x:c r="H55" s="60"/>
      <x:c r="I55" s="60"/>
      <x:c r="J55" s="60"/>
      <x:c r="K55" s="71"/>
      <x:c r="L55" s="61"/>
    </x:row>
    <x:row r="56">
      <x:c r="A56" s="70"/>
      <x:c r="B56" s="61"/>
      <x:c r="C56" s="61"/>
      <x:c r="D56" s="60"/>
      <x:c r="E56" s="60"/>
      <x:c r="F56" s="60"/>
      <x:c r="G56" s="60"/>
      <x:c r="H56" s="60"/>
      <x:c r="I56" s="60"/>
      <x:c r="J56" s="60"/>
      <x:c r="K56" s="71"/>
      <x:c r="L56" s="61"/>
    </x:row>
    <x:row r="57">
      <x:c r="A57" s="70"/>
      <x:c r="B57" s="61"/>
      <x:c r="C57" s="61"/>
      <x:c r="D57" s="60"/>
      <x:c r="E57" s="60"/>
      <x:c r="F57" s="60"/>
      <x:c r="G57" s="60"/>
      <x:c r="H57" s="60"/>
      <x:c r="I57" s="60"/>
      <x:c r="J57" s="60"/>
      <x:c r="K57" s="71"/>
      <x:c r="L57" s="61"/>
    </x:row>
    <x:row r="58">
      <x:c r="A58" s="70"/>
      <x:c r="B58" s="61"/>
      <x:c r="C58" s="61"/>
      <x:c r="D58" s="60"/>
      <x:c r="E58" s="60"/>
      <x:c r="F58" s="60"/>
      <x:c r="G58" s="60"/>
      <x:c r="H58" s="60"/>
      <x:c r="I58" s="60"/>
      <x:c r="J58" s="60"/>
      <x:c r="K58" s="71"/>
      <x:c r="L58" s="61"/>
    </x:row>
    <x:row r="59">
      <x:c r="A59" s="70"/>
      <x:c r="B59" s="61"/>
      <x:c r="C59" s="61"/>
      <x:c r="D59" s="60"/>
      <x:c r="E59" s="60"/>
      <x:c r="F59" s="60"/>
      <x:c r="G59" s="60"/>
      <x:c r="H59" s="60"/>
      <x:c r="I59" s="60"/>
      <x:c r="J59" s="60"/>
      <x:c r="K59" s="71"/>
      <x:c r="L59" s="61"/>
    </x:row>
    <x:row r="60">
      <x:c r="A60" s="70"/>
      <x:c r="B60" s="61"/>
      <x:c r="C60" s="61"/>
      <x:c r="D60" s="60"/>
      <x:c r="E60" s="60"/>
      <x:c r="F60" s="60"/>
      <x:c r="G60" s="60"/>
      <x:c r="H60" s="60"/>
      <x:c r="I60" s="60"/>
      <x:c r="J60" s="60"/>
      <x:c r="K60" s="71"/>
      <x:c r="L60" s="61"/>
    </x:row>
    <x:row r="61">
      <x:c r="A61" s="70"/>
      <x:c r="B61" s="61"/>
      <x:c r="C61" s="61"/>
      <x:c r="D61" s="60"/>
      <x:c r="E61" s="60"/>
      <x:c r="F61" s="60"/>
      <x:c r="G61" s="60"/>
      <x:c r="H61" s="60"/>
      <x:c r="I61" s="60"/>
      <x:c r="J61" s="60"/>
      <x:c r="K61" s="71"/>
      <x:c r="L61" s="61"/>
    </x:row>
    <x:row r="62">
      <x:c r="A62" s="70"/>
      <x:c r="B62" s="61"/>
      <x:c r="C62" s="61"/>
      <x:c r="D62" s="60"/>
      <x:c r="E62" s="60"/>
      <x:c r="F62" s="60"/>
      <x:c r="G62" s="60"/>
      <x:c r="H62" s="60"/>
      <x:c r="I62" s="60"/>
      <x:c r="J62" s="60"/>
      <x:c r="K62" s="71"/>
      <x:c r="L62" s="61"/>
    </x:row>
    <x:row r="63">
      <x:c r="A63" s="70"/>
      <x:c r="B63" s="61"/>
      <x:c r="C63" s="61"/>
      <x:c r="D63" s="60"/>
      <x:c r="E63" s="60"/>
      <x:c r="F63" s="60"/>
      <x:c r="G63" s="60"/>
      <x:c r="H63" s="60"/>
      <x:c r="I63" s="60"/>
      <x:c r="J63" s="60"/>
      <x:c r="K63" s="71"/>
      <x:c r="L63" s="61"/>
    </x:row>
    <x:row r="64">
      <x:c r="A64" s="70"/>
      <x:c r="B64" s="61"/>
      <x:c r="C64" s="61"/>
      <x:c r="D64" s="60"/>
      <x:c r="E64" s="60"/>
      <x:c r="F64" s="60"/>
      <x:c r="G64" s="60"/>
      <x:c r="H64" s="60"/>
      <x:c r="I64" s="60"/>
      <x:c r="J64" s="60"/>
      <x:c r="K64" s="71"/>
      <x:c r="L64" s="61"/>
    </x:row>
    <x:row r="65">
      <x:c r="A65" s="70"/>
      <x:c r="B65" s="61"/>
      <x:c r="C65" s="61"/>
      <x:c r="D65" s="60"/>
      <x:c r="E65" s="60"/>
      <x:c r="F65" s="60"/>
      <x:c r="G65" s="60"/>
      <x:c r="H65" s="60"/>
      <x:c r="I65" s="60"/>
      <x:c r="J65" s="60"/>
      <x:c r="K65" s="71"/>
      <x:c r="L65" s="61"/>
    </x:row>
    <x:row r="66">
      <x:c r="A66" s="70"/>
      <x:c r="B66" s="61"/>
      <x:c r="C66" s="61"/>
      <x:c r="D66" s="60"/>
      <x:c r="E66" s="60"/>
      <x:c r="F66" s="60"/>
      <x:c r="G66" s="60"/>
      <x:c r="H66" s="60"/>
      <x:c r="I66" s="60"/>
      <x:c r="J66" s="60"/>
      <x:c r="K66" s="71"/>
      <x:c r="L66" s="61"/>
    </x:row>
    <x:row r="67">
      <x:c r="A67" s="70"/>
      <x:c r="B67" s="61"/>
      <x:c r="C67" s="61"/>
      <x:c r="D67" s="60"/>
      <x:c r="E67" s="60"/>
      <x:c r="F67" s="60"/>
      <x:c r="G67" s="60"/>
      <x:c r="H67" s="60"/>
      <x:c r="I67" s="60"/>
      <x:c r="J67" s="60"/>
      <x:c r="K67" s="71"/>
      <x:c r="L67" s="61"/>
    </x:row>
    <x:row r="68">
      <x:c r="A68" s="70"/>
      <x:c r="B68" s="61"/>
      <x:c r="C68" s="61"/>
      <x:c r="D68" s="60"/>
      <x:c r="E68" s="60"/>
      <x:c r="F68" s="60"/>
      <x:c r="G68" s="60"/>
      <x:c r="H68" s="60"/>
      <x:c r="I68" s="60"/>
      <x:c r="J68" s="60"/>
      <x:c r="K68" s="71"/>
      <x:c r="L68" s="61"/>
    </x:row>
    <x:row r="69">
      <x:c r="A69" s="70"/>
      <x:c r="B69" s="61"/>
      <x:c r="C69" s="61"/>
      <x:c r="D69" s="60"/>
      <x:c r="E69" s="60"/>
      <x:c r="F69" s="60"/>
      <x:c r="G69" s="60"/>
      <x:c r="H69" s="60"/>
      <x:c r="I69" s="60"/>
      <x:c r="J69" s="60"/>
      <x:c r="K69" s="71"/>
      <x:c r="L69" s="61"/>
    </x:row>
    <x:row r="70">
      <x:c r="A70" s="70"/>
      <x:c r="B70" s="61"/>
      <x:c r="C70" s="61"/>
      <x:c r="D70" s="60"/>
      <x:c r="E70" s="60"/>
      <x:c r="F70" s="60"/>
      <x:c r="G70" s="60"/>
      <x:c r="H70" s="60"/>
      <x:c r="I70" s="60"/>
      <x:c r="J70" s="60"/>
      <x:c r="K70" s="71"/>
      <x:c r="L70" s="61"/>
    </x:row>
    <x:row r="71">
      <x:c r="A71" s="70"/>
      <x:c r="B71" s="61"/>
      <x:c r="C71" s="61"/>
      <x:c r="D71" s="60"/>
      <x:c r="E71" s="60"/>
      <x:c r="F71" s="60"/>
      <x:c r="G71" s="60"/>
      <x:c r="H71" s="60"/>
      <x:c r="I71" s="60"/>
      <x:c r="J71" s="60"/>
      <x:c r="K71" s="71"/>
      <x:c r="L71" s="61"/>
    </x:row>
    <x:row r="72">
      <x:c r="A72" s="70"/>
      <x:c r="B72" s="61"/>
      <x:c r="C72" s="61"/>
      <x:c r="D72" s="60"/>
      <x:c r="E72" s="60"/>
      <x:c r="F72" s="60"/>
      <x:c r="G72" s="60"/>
      <x:c r="H72" s="60"/>
      <x:c r="I72" s="60"/>
      <x:c r="J72" s="60"/>
      <x:c r="K72" s="71"/>
      <x:c r="L72" s="61"/>
    </x:row>
    <x:row r="73">
      <x:c r="A73" s="70"/>
      <x:c r="B73" s="61"/>
      <x:c r="C73" s="61"/>
      <x:c r="D73" s="60"/>
      <x:c r="E73" s="60"/>
      <x:c r="F73" s="60"/>
      <x:c r="G73" s="60"/>
      <x:c r="H73" s="60"/>
      <x:c r="I73" s="60"/>
      <x:c r="J73" s="60"/>
      <x:c r="K73" s="71"/>
      <x:c r="L73" s="61"/>
    </x:row>
    <x:row r="74">
      <x:c r="A74" s="70"/>
      <x:c r="B74" s="61"/>
      <x:c r="C74" s="61"/>
      <x:c r="D74" s="60"/>
      <x:c r="E74" s="60"/>
      <x:c r="F74" s="60"/>
      <x:c r="G74" s="60"/>
      <x:c r="H74" s="60"/>
      <x:c r="I74" s="60"/>
      <x:c r="J74" s="60"/>
      <x:c r="K74" s="71"/>
      <x:c r="L74" s="61"/>
    </x:row>
    <x:row r="75">
      <x:c r="A75" s="70"/>
      <x:c r="B75" s="61"/>
      <x:c r="C75" s="61"/>
      <x:c r="D75" s="60"/>
      <x:c r="E75" s="60"/>
      <x:c r="F75" s="60"/>
      <x:c r="G75" s="60"/>
      <x:c r="H75" s="60"/>
      <x:c r="I75" s="60"/>
      <x:c r="J75" s="60"/>
      <x:c r="K75" s="71"/>
      <x:c r="L75" s="61"/>
    </x:row>
    <x:row r="76">
      <x:c r="A76" s="70"/>
      <x:c r="B76" s="61"/>
      <x:c r="C76" s="61"/>
      <x:c r="D76" s="60"/>
      <x:c r="E76" s="60"/>
      <x:c r="F76" s="60"/>
      <x:c r="G76" s="60"/>
      <x:c r="H76" s="60"/>
      <x:c r="I76" s="60"/>
      <x:c r="J76" s="60"/>
      <x:c r="K76" s="71"/>
      <x:c r="L76" s="61"/>
    </x:row>
    <x:row r="77">
      <x:c r="A77" s="70"/>
      <x:c r="B77" s="61"/>
      <x:c r="C77" s="61"/>
      <x:c r="D77" s="60"/>
      <x:c r="E77" s="60"/>
      <x:c r="F77" s="60"/>
      <x:c r="G77" s="60"/>
      <x:c r="H77" s="60"/>
      <x:c r="I77" s="60"/>
      <x:c r="J77" s="60"/>
      <x:c r="K77" s="71"/>
      <x:c r="L77" s="61"/>
    </x:row>
    <x:row r="78">
      <x:c r="A78" s="70"/>
      <x:c r="B78" s="61"/>
      <x:c r="C78" s="61"/>
      <x:c r="D78" s="60"/>
      <x:c r="E78" s="60"/>
      <x:c r="F78" s="60"/>
      <x:c r="G78" s="60"/>
      <x:c r="H78" s="60"/>
      <x:c r="I78" s="60"/>
      <x:c r="J78" s="60"/>
      <x:c r="K78" s="71"/>
      <x:c r="L78" s="61"/>
    </x:row>
    <x:row r="79">
      <x:c r="A79" s="70"/>
      <x:c r="B79" s="61"/>
      <x:c r="C79" s="61"/>
      <x:c r="D79" s="60"/>
      <x:c r="E79" s="60"/>
      <x:c r="F79" s="60"/>
      <x:c r="G79" s="60"/>
      <x:c r="H79" s="60"/>
      <x:c r="I79" s="60"/>
      <x:c r="J79" s="60"/>
      <x:c r="K79" s="71"/>
      <x:c r="L79" s="61"/>
    </x:row>
    <x:row r="80">
      <x:c r="A80" s="70"/>
      <x:c r="B80" s="61"/>
      <x:c r="C80" s="61"/>
      <x:c r="D80" s="60"/>
      <x:c r="E80" s="60"/>
      <x:c r="F80" s="60"/>
      <x:c r="G80" s="60"/>
      <x:c r="H80" s="60"/>
      <x:c r="I80" s="60"/>
      <x:c r="J80" s="60"/>
      <x:c r="K80" s="71"/>
      <x:c r="L80" s="61"/>
    </x:row>
    <x:row r="81">
      <x:c r="A81" s="70"/>
      <x:c r="B81" s="61"/>
      <x:c r="C81" s="61"/>
      <x:c r="D81" s="60"/>
      <x:c r="E81" s="60"/>
      <x:c r="F81" s="60"/>
      <x:c r="G81" s="60"/>
      <x:c r="H81" s="60"/>
      <x:c r="I81" s="60"/>
      <x:c r="J81" s="60"/>
      <x:c r="K81" s="71"/>
      <x:c r="L81" s="61"/>
    </x:row>
    <x:row r="82">
      <x:c r="A82" s="70"/>
      <x:c r="B82" s="61"/>
      <x:c r="C82" s="61"/>
      <x:c r="D82" s="60"/>
      <x:c r="E82" s="60"/>
      <x:c r="F82" s="60"/>
      <x:c r="G82" s="60"/>
      <x:c r="H82" s="60"/>
      <x:c r="I82" s="60"/>
      <x:c r="J82" s="60"/>
      <x:c r="K82" s="71"/>
      <x:c r="L82" s="61"/>
    </x:row>
    <x:row r="83">
      <x:c r="A83" s="70"/>
      <x:c r="B83" s="61"/>
      <x:c r="C83" s="61"/>
      <x:c r="D83" s="60"/>
      <x:c r="E83" s="60"/>
      <x:c r="F83" s="60"/>
      <x:c r="G83" s="60"/>
      <x:c r="H83" s="60"/>
      <x:c r="I83" s="60"/>
      <x:c r="J83" s="60"/>
      <x:c r="K83" s="71"/>
      <x:c r="L83" s="61"/>
    </x:row>
    <x:row r="84">
      <x:c r="A84" s="70"/>
      <x:c r="B84" s="61"/>
      <x:c r="C84" s="61"/>
      <x:c r="D84" s="60"/>
      <x:c r="E84" s="60"/>
      <x:c r="F84" s="60"/>
      <x:c r="G84" s="60"/>
      <x:c r="H84" s="60"/>
      <x:c r="I84" s="60"/>
      <x:c r="J84" s="60"/>
      <x:c r="K84" s="71"/>
      <x:c r="L84" s="61"/>
    </x:row>
    <x:row r="85">
      <x:c r="A85" s="70"/>
      <x:c r="B85" s="61"/>
      <x:c r="C85" s="61"/>
      <x:c r="D85" s="60"/>
      <x:c r="E85" s="60"/>
      <x:c r="F85" s="60"/>
      <x:c r="G85" s="60"/>
      <x:c r="H85" s="60"/>
      <x:c r="I85" s="60"/>
      <x:c r="J85" s="60"/>
      <x:c r="K85" s="71"/>
      <x:c r="L85" s="61"/>
    </x:row>
    <x:row r="86">
      <x:c r="A86" s="70"/>
      <x:c r="B86" s="61"/>
      <x:c r="C86" s="61"/>
      <x:c r="D86" s="60"/>
      <x:c r="E86" s="60"/>
      <x:c r="F86" s="60"/>
      <x:c r="G86" s="60"/>
      <x:c r="H86" s="60"/>
      <x:c r="I86" s="60"/>
      <x:c r="J86" s="60"/>
      <x:c r="K86" s="71"/>
      <x:c r="L86" s="61"/>
    </x:row>
    <x:row r="87">
      <x:c r="A87" s="70"/>
      <x:c r="B87" s="61"/>
      <x:c r="C87" s="61"/>
      <x:c r="D87" s="60"/>
      <x:c r="E87" s="60"/>
      <x:c r="F87" s="60"/>
      <x:c r="G87" s="60"/>
      <x:c r="H87" s="60"/>
      <x:c r="I87" s="60"/>
      <x:c r="J87" s="60"/>
      <x:c r="K87" s="71"/>
      <x:c r="L87" s="61"/>
    </x:row>
    <x:row r="88">
      <x:c r="A88" s="70"/>
      <x:c r="B88" s="61"/>
      <x:c r="C88" s="61"/>
      <x:c r="D88" s="60"/>
      <x:c r="E88" s="60"/>
      <x:c r="F88" s="60"/>
      <x:c r="G88" s="60"/>
      <x:c r="H88" s="60"/>
      <x:c r="I88" s="60"/>
      <x:c r="J88" s="60"/>
      <x:c r="K88" s="71"/>
      <x:c r="L88" s="61"/>
    </x:row>
    <x:row r="89">
      <x:c r="A89" s="70"/>
      <x:c r="B89" s="61"/>
      <x:c r="C89" s="61"/>
      <x:c r="D89" s="60"/>
      <x:c r="E89" s="60"/>
      <x:c r="F89" s="60"/>
      <x:c r="G89" s="60"/>
      <x:c r="H89" s="60"/>
      <x:c r="I89" s="60"/>
      <x:c r="J89" s="60"/>
      <x:c r="K89" s="71"/>
      <x:c r="L89" s="61"/>
    </x:row>
    <x:row r="90">
      <x:c r="A90" s="70"/>
      <x:c r="B90" s="61"/>
      <x:c r="C90" s="61"/>
      <x:c r="D90" s="60"/>
      <x:c r="E90" s="60"/>
      <x:c r="F90" s="60"/>
      <x:c r="G90" s="60"/>
      <x:c r="H90" s="60"/>
      <x:c r="I90" s="60"/>
      <x:c r="J90" s="60"/>
      <x:c r="K90" s="71"/>
      <x:c r="L90" s="61"/>
    </x:row>
    <x:row r="91">
      <x:c r="A91" s="70"/>
      <x:c r="B91" s="61"/>
      <x:c r="C91" s="61"/>
      <x:c r="D91" s="60"/>
      <x:c r="E91" s="60"/>
      <x:c r="F91" s="60"/>
      <x:c r="G91" s="60"/>
      <x:c r="H91" s="60"/>
      <x:c r="I91" s="60"/>
      <x:c r="J91" s="60"/>
      <x:c r="K91" s="71"/>
      <x:c r="L91" s="61"/>
    </x:row>
    <x:row r="92">
      <x:c r="A92" s="70"/>
      <x:c r="B92" s="61"/>
      <x:c r="C92" s="61"/>
      <x:c r="D92" s="60"/>
      <x:c r="E92" s="60"/>
      <x:c r="F92" s="60"/>
      <x:c r="G92" s="60"/>
      <x:c r="H92" s="60"/>
      <x:c r="I92" s="60"/>
      <x:c r="J92" s="60"/>
      <x:c r="K92" s="71"/>
      <x:c r="L92" s="61"/>
    </x:row>
    <x:row r="93">
      <x:c r="A93" s="70"/>
      <x:c r="B93" s="61"/>
      <x:c r="C93" s="61"/>
      <x:c r="D93" s="60"/>
      <x:c r="E93" s="60"/>
      <x:c r="F93" s="60"/>
      <x:c r="G93" s="60"/>
      <x:c r="H93" s="60"/>
      <x:c r="I93" s="60"/>
      <x:c r="J93" s="60"/>
      <x:c r="K93" s="71"/>
      <x:c r="L93" s="61"/>
    </x:row>
    <x:row r="94">
      <x:c r="A94" s="70"/>
      <x:c r="B94" s="61"/>
      <x:c r="C94" s="61"/>
      <x:c r="D94" s="60"/>
      <x:c r="E94" s="60"/>
      <x:c r="F94" s="60"/>
      <x:c r="G94" s="60"/>
      <x:c r="H94" s="60"/>
      <x:c r="I94" s="60"/>
      <x:c r="J94" s="60"/>
      <x:c r="K94" s="71"/>
      <x:c r="L94" s="61"/>
    </x:row>
    <x:row r="95">
      <x:c r="A95" s="70"/>
      <x:c r="B95" s="61"/>
      <x:c r="C95" s="61"/>
      <x:c r="D95" s="60"/>
      <x:c r="E95" s="60"/>
      <x:c r="F95" s="60"/>
      <x:c r="G95" s="60"/>
      <x:c r="H95" s="60"/>
      <x:c r="I95" s="60"/>
      <x:c r="J95" s="60"/>
      <x:c r="K95" s="71"/>
      <x:c r="L95" s="61"/>
    </x:row>
    <x:row r="96">
      <x:c r="A96" s="70"/>
      <x:c r="B96" s="61"/>
      <x:c r="C96" s="61"/>
      <x:c r="D96" s="60"/>
      <x:c r="E96" s="60"/>
      <x:c r="F96" s="60"/>
      <x:c r="G96" s="60"/>
      <x:c r="H96" s="60"/>
      <x:c r="I96" s="60"/>
      <x:c r="J96" s="60"/>
      <x:c r="K96" s="71"/>
      <x:c r="L96" s="61"/>
    </x:row>
    <x:row r="97">
      <x:c r="A97" s="70"/>
      <x:c r="B97" s="61"/>
      <x:c r="C97" s="61"/>
      <x:c r="D97" s="60"/>
      <x:c r="E97" s="60"/>
      <x:c r="F97" s="60"/>
      <x:c r="G97" s="60"/>
      <x:c r="H97" s="60"/>
      <x:c r="I97" s="60"/>
      <x:c r="J97" s="60"/>
      <x:c r="K97" s="71"/>
      <x:c r="L97" s="61"/>
    </x:row>
    <x:row r="98">
      <x:c r="A98" s="70"/>
      <x:c r="B98" s="61"/>
      <x:c r="C98" s="61"/>
      <x:c r="D98" s="60"/>
      <x:c r="E98" s="60"/>
      <x:c r="F98" s="60"/>
      <x:c r="G98" s="60"/>
      <x:c r="H98" s="60"/>
      <x:c r="I98" s="60"/>
      <x:c r="J98" s="60"/>
      <x:c r="K98" s="71"/>
      <x:c r="L98" s="61"/>
    </x:row>
    <x:row r="99">
      <x:c r="A99" s="70"/>
      <x:c r="B99" s="61"/>
      <x:c r="C99" s="61"/>
      <x:c r="D99" s="60"/>
      <x:c r="E99" s="60"/>
      <x:c r="F99" s="60"/>
      <x:c r="G99" s="60"/>
      <x:c r="H99" s="60"/>
      <x:c r="I99" s="60"/>
      <x:c r="J99" s="60"/>
      <x:c r="K99" s="71"/>
      <x:c r="L99" s="61"/>
    </x:row>
    <x:row r="100">
      <x:c r="A100" s="70"/>
      <x:c r="B100" s="61"/>
      <x:c r="C100" s="61"/>
      <x:c r="D100" s="60"/>
      <x:c r="E100" s="60"/>
      <x:c r="F100" s="60"/>
      <x:c r="G100" s="60"/>
      <x:c r="H100" s="60"/>
      <x:c r="I100" s="60"/>
      <x:c r="J100" s="60"/>
      <x:c r="K100" s="71"/>
      <x:c r="L100" s="61"/>
    </x:row>
    <x:row r="101">
      <x:c r="A101" s="70"/>
      <x:c r="B101" s="61"/>
      <x:c r="C101" s="61"/>
      <x:c r="D101" s="60"/>
      <x:c r="E101" s="60"/>
      <x:c r="F101" s="60"/>
      <x:c r="G101" s="60"/>
      <x:c r="H101" s="60"/>
      <x:c r="I101" s="60"/>
      <x:c r="J101" s="60"/>
      <x:c r="K101" s="71"/>
      <x:c r="L101" s="61"/>
    </x:row>
    <x:row r="102">
      <x:c r="A102" s="70"/>
      <x:c r="B102" s="61"/>
      <x:c r="C102" s="61"/>
      <x:c r="D102" s="60"/>
      <x:c r="E102" s="60"/>
      <x:c r="F102" s="60"/>
      <x:c r="G102" s="60"/>
      <x:c r="H102" s="60"/>
      <x:c r="I102" s="60"/>
      <x:c r="J102" s="60"/>
      <x:c r="K102" s="71"/>
      <x:c r="L102" s="61"/>
    </x:row>
    <x:row r="103">
      <x:c r="A103" s="70"/>
      <x:c r="B103" s="61"/>
      <x:c r="C103" s="61"/>
      <x:c r="D103" s="60"/>
      <x:c r="E103" s="60"/>
      <x:c r="F103" s="60"/>
      <x:c r="G103" s="60"/>
      <x:c r="H103" s="60"/>
      <x:c r="I103" s="60"/>
      <x:c r="J103" s="60"/>
      <x:c r="K103" s="71"/>
      <x:c r="L103" s="61"/>
    </x:row>
  </x:sheetData>
  <x:dataValidations count="1">
    <x:dataValidation type="whole" operator="between" sqref="C4:C103">
      <x:formula1>0</x:formula1>
      <x:formula2>30</x:formula2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A5A5A5"/>
  </x:sheetPr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6" hidden="0" customWidth="1"/>
    <x:col min="6" max="6" width="38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</x:cols>
  <x:sheetData>
    <x:row r="1">
      <x:c r="A1" s="51"/>
      <x:c r="B1" s="51"/>
      <x:c r="C1" s="51"/>
      <x:c r="D1" s="51"/>
      <x:c r="E1" s="51"/>
      <x:c r="F1" s="51"/>
      <x:c r="G1" s="51"/>
      <x:c r="H1" s="51"/>
      <x:c r="I1" s="51"/>
      <x:c r="J1" s="51"/>
      <x:c r="K1" s="51"/>
      <x:c r="L1" s="51"/>
      <x:c r="M1" s="51"/>
      <x:c r="N1" s="51"/>
      <x:c r="O1" s="51"/>
      <x:c r="P1" s="51"/>
      <x:c r="Q1" s="51"/>
    </x:row>
    <x:row r="2">
      <x:c r="A2" s="50" t="str">
        <x:v>Inversiones — activos, adecuaciones y proyectos</x:v>
      </x:c>
      <x:c r="B2" s="63"/>
      <x:c r="C2" s="63"/>
      <x:c r="D2" s="63"/>
      <x:c r="E2" s="63"/>
      <x:c r="F2" s="63"/>
      <x:c r="G2" s="63"/>
      <x:c r="H2" s="63"/>
      <x:c r="I2" s="63"/>
      <x:c r="J2" s="63"/>
      <x:c r="K2" s="63"/>
      <x:c r="L2" s="63"/>
      <x:c r="M2" s="63"/>
      <x:c r="N2" s="63"/>
      <x:c r="O2" s="63"/>
      <x:c r="P2" s="63"/>
      <x:c r="Q2" s="63"/>
    </x:row>
    <x:row r="3">
      <x:c r="A3" s="7" t="str">
        <x:v>Fecha</x:v>
      </x:c>
      <x:c r="B3" s="24" t="str">
        <x:v>Período</x:v>
      </x:c>
      <x:c r="C3" s="24" t="str">
        <x:v>Empresa</x:v>
      </x:c>
      <x:c r="D3" s="24" t="str">
        <x:v>Sede</x:v>
      </x:c>
      <x:c r="E3" s="24" t="str">
        <x:v>Proyecto / activo</x:v>
      </x:c>
      <x:c r="F3" s="24" t="str">
        <x:v>Descripción</x:v>
      </x:c>
      <x:c r="G3" s="24" t="str">
        <x:v>Proveedor</x:v>
      </x:c>
      <x:c r="H3" s="24" t="str">
        <x:v>Número soporte</x:v>
      </x:c>
      <x:c r="I3" s="24" t="str">
        <x:v>Valor antes de IVA</x:v>
      </x:c>
      <x:c r="J3" s="24" t="str">
        <x:v>IVA</x:v>
      </x:c>
      <x:c r="K3" s="24" t="str">
        <x:v>Valor total</x:v>
      </x:c>
      <x:c r="L3" s="24" t="str">
        <x:v>Pagado / Pendiente</x:v>
      </x:c>
      <x:c r="M3" s="24" t="str">
        <x:v>Fecha de pago</x:v>
      </x:c>
      <x:c r="N3" s="24" t="str">
        <x:v>Vida útil meses</x:v>
      </x:c>
      <x:c r="O3" s="24" t="str">
        <x:v>Depreciación mensual</x:v>
      </x:c>
      <x:c r="P3" s="24" t="str">
        <x:v>Fuente de recursos</x:v>
      </x:c>
      <x:c r="Q3" s="8" t="str">
        <x:v>Observación</x:v>
      </x:c>
    </x:row>
    <x:row r="4">
      <x:c r="A4" s="72"/>
      <x:c r="B4" s="73"/>
      <x:c r="C4" s="66"/>
      <x:c r="D4" s="66"/>
      <x:c r="E4" s="66"/>
      <x:c r="F4" s="66"/>
      <x:c r="G4" s="66"/>
      <x:c r="H4" s="66"/>
      <x:c r="I4" s="64"/>
      <x:c r="J4" s="64"/>
      <x:c r="K4" s="64"/>
      <x:c r="L4" s="64"/>
      <x:c r="M4" s="72"/>
      <x:c r="N4" s="64"/>
      <x:c r="O4" s="67" t="n">
        <x:f>IF(N4&gt;0,I4/N4,0)</x:f>
        <x:v>0</x:v>
      </x:c>
      <x:c r="P4" s="66"/>
      <x:c r="Q4" s="66"/>
    </x:row>
    <x:row r="5">
      <x:c r="A5" s="72"/>
      <x:c r="B5" s="73"/>
      <x:c r="C5" s="66"/>
      <x:c r="D5" s="66"/>
      <x:c r="E5" s="66"/>
      <x:c r="F5" s="66"/>
      <x:c r="G5" s="66"/>
      <x:c r="H5" s="66"/>
      <x:c r="I5" s="64"/>
      <x:c r="J5" s="64"/>
      <x:c r="K5" s="64"/>
      <x:c r="L5" s="64"/>
      <x:c r="M5" s="72"/>
      <x:c r="N5" s="64"/>
      <x:c r="O5" s="67" t="n">
        <x:f>IF(N5&gt;0,I5/N5,0)</x:f>
        <x:v>0</x:v>
      </x:c>
      <x:c r="P5" s="66"/>
      <x:c r="Q5" s="66"/>
    </x:row>
    <x:row r="6">
      <x:c r="A6" s="72"/>
      <x:c r="B6" s="73"/>
      <x:c r="C6" s="66"/>
      <x:c r="D6" s="66"/>
      <x:c r="E6" s="66"/>
      <x:c r="F6" s="66"/>
      <x:c r="G6" s="66"/>
      <x:c r="H6" s="66"/>
      <x:c r="I6" s="64"/>
      <x:c r="J6" s="64"/>
      <x:c r="K6" s="64"/>
      <x:c r="L6" s="64"/>
      <x:c r="M6" s="72"/>
      <x:c r="N6" s="64"/>
      <x:c r="O6" s="67" t="n">
        <x:f>IF(N6&gt;0,I6/N6,0)</x:f>
        <x:v>0</x:v>
      </x:c>
      <x:c r="P6" s="66"/>
      <x:c r="Q6" s="66"/>
    </x:row>
    <x:row r="7">
      <x:c r="A7" s="72"/>
      <x:c r="B7" s="73"/>
      <x:c r="C7" s="66"/>
      <x:c r="D7" s="66"/>
      <x:c r="E7" s="66"/>
      <x:c r="F7" s="66"/>
      <x:c r="G7" s="66"/>
      <x:c r="H7" s="66"/>
      <x:c r="I7" s="64"/>
      <x:c r="J7" s="64"/>
      <x:c r="K7" s="64"/>
      <x:c r="L7" s="64"/>
      <x:c r="M7" s="72"/>
      <x:c r="N7" s="64"/>
      <x:c r="O7" s="67" t="n">
        <x:f>IF(N7&gt;0,I7/N7,0)</x:f>
        <x:v>0</x:v>
      </x:c>
      <x:c r="P7" s="66"/>
      <x:c r="Q7" s="66"/>
    </x:row>
    <x:row r="8">
      <x:c r="A8" s="72"/>
      <x:c r="B8" s="73"/>
      <x:c r="C8" s="66"/>
      <x:c r="D8" s="66"/>
      <x:c r="E8" s="66"/>
      <x:c r="F8" s="66"/>
      <x:c r="G8" s="66"/>
      <x:c r="H8" s="66"/>
      <x:c r="I8" s="64"/>
      <x:c r="J8" s="64"/>
      <x:c r="K8" s="64"/>
      <x:c r="L8" s="64"/>
      <x:c r="M8" s="72"/>
      <x:c r="N8" s="64"/>
      <x:c r="O8" s="67" t="n">
        <x:f>IF(N8&gt;0,I8/N8,0)</x:f>
        <x:v>0</x:v>
      </x:c>
      <x:c r="P8" s="66"/>
      <x:c r="Q8" s="66"/>
    </x:row>
    <x:row r="9">
      <x:c r="A9" s="72"/>
      <x:c r="B9" s="73"/>
      <x:c r="C9" s="66"/>
      <x:c r="D9" s="66"/>
      <x:c r="E9" s="66"/>
      <x:c r="F9" s="66"/>
      <x:c r="G9" s="66"/>
      <x:c r="H9" s="66"/>
      <x:c r="I9" s="64"/>
      <x:c r="J9" s="64"/>
      <x:c r="K9" s="64"/>
      <x:c r="L9" s="64"/>
      <x:c r="M9" s="72"/>
      <x:c r="N9" s="64"/>
      <x:c r="O9" s="67" t="n">
        <x:f>IF(N9&gt;0,I9/N9,0)</x:f>
        <x:v>0</x:v>
      </x:c>
      <x:c r="P9" s="66"/>
      <x:c r="Q9" s="66"/>
    </x:row>
    <x:row r="10">
      <x:c r="A10" s="72"/>
      <x:c r="B10" s="73"/>
      <x:c r="C10" s="66"/>
      <x:c r="D10" s="66"/>
      <x:c r="E10" s="66"/>
      <x:c r="F10" s="66"/>
      <x:c r="G10" s="66"/>
      <x:c r="H10" s="66"/>
      <x:c r="I10" s="64"/>
      <x:c r="J10" s="64"/>
      <x:c r="K10" s="64"/>
      <x:c r="L10" s="64"/>
      <x:c r="M10" s="72"/>
      <x:c r="N10" s="64"/>
      <x:c r="O10" s="67" t="n">
        <x:f>IF(N10&gt;0,I10/N10,0)</x:f>
        <x:v>0</x:v>
      </x:c>
      <x:c r="P10" s="66"/>
      <x:c r="Q10" s="66"/>
    </x:row>
    <x:row r="11">
      <x:c r="A11" s="72"/>
      <x:c r="B11" s="73"/>
      <x:c r="C11" s="66"/>
      <x:c r="D11" s="66"/>
      <x:c r="E11" s="66"/>
      <x:c r="F11" s="66"/>
      <x:c r="G11" s="66"/>
      <x:c r="H11" s="66"/>
      <x:c r="I11" s="64"/>
      <x:c r="J11" s="64"/>
      <x:c r="K11" s="64"/>
      <x:c r="L11" s="64"/>
      <x:c r="M11" s="72"/>
      <x:c r="N11" s="64"/>
      <x:c r="O11" s="67" t="n">
        <x:f>IF(N11&gt;0,I11/N11,0)</x:f>
        <x:v>0</x:v>
      </x:c>
      <x:c r="P11" s="66"/>
      <x:c r="Q11" s="66"/>
    </x:row>
    <x:row r="12">
      <x:c r="A12" s="72"/>
      <x:c r="B12" s="73"/>
      <x:c r="C12" s="66"/>
      <x:c r="D12" s="66"/>
      <x:c r="E12" s="66"/>
      <x:c r="F12" s="66"/>
      <x:c r="G12" s="66"/>
      <x:c r="H12" s="66"/>
      <x:c r="I12" s="64"/>
      <x:c r="J12" s="64"/>
      <x:c r="K12" s="64"/>
      <x:c r="L12" s="64"/>
      <x:c r="M12" s="72"/>
      <x:c r="N12" s="64"/>
      <x:c r="O12" s="67" t="n">
        <x:f>IF(N12&gt;0,I12/N12,0)</x:f>
        <x:v>0</x:v>
      </x:c>
      <x:c r="P12" s="66"/>
      <x:c r="Q12" s="66"/>
    </x:row>
    <x:row r="13">
      <x:c r="A13" s="72"/>
      <x:c r="B13" s="73"/>
      <x:c r="C13" s="66"/>
      <x:c r="D13" s="66"/>
      <x:c r="E13" s="66"/>
      <x:c r="F13" s="66"/>
      <x:c r="G13" s="66"/>
      <x:c r="H13" s="66"/>
      <x:c r="I13" s="64"/>
      <x:c r="J13" s="64"/>
      <x:c r="K13" s="64"/>
      <x:c r="L13" s="64"/>
      <x:c r="M13" s="72"/>
      <x:c r="N13" s="64"/>
      <x:c r="O13" s="67" t="n">
        <x:f>IF(N13&gt;0,I13/N13,0)</x:f>
        <x:v>0</x:v>
      </x:c>
      <x:c r="P13" s="66"/>
      <x:c r="Q13" s="66"/>
    </x:row>
    <x:row r="14">
      <x:c r="A14" s="72"/>
      <x:c r="B14" s="73"/>
      <x:c r="C14" s="66"/>
      <x:c r="D14" s="66"/>
      <x:c r="E14" s="66"/>
      <x:c r="F14" s="66"/>
      <x:c r="G14" s="66"/>
      <x:c r="H14" s="66"/>
      <x:c r="I14" s="64"/>
      <x:c r="J14" s="64"/>
      <x:c r="K14" s="64"/>
      <x:c r="L14" s="64"/>
      <x:c r="M14" s="72"/>
      <x:c r="N14" s="64"/>
      <x:c r="O14" s="67" t="n">
        <x:f>IF(N14&gt;0,I14/N14,0)</x:f>
        <x:v>0</x:v>
      </x:c>
      <x:c r="P14" s="66"/>
      <x:c r="Q14" s="66"/>
    </x:row>
    <x:row r="15">
      <x:c r="A15" s="72"/>
      <x:c r="B15" s="73"/>
      <x:c r="C15" s="66"/>
      <x:c r="D15" s="66"/>
      <x:c r="E15" s="66"/>
      <x:c r="F15" s="66"/>
      <x:c r="G15" s="66"/>
      <x:c r="H15" s="66"/>
      <x:c r="I15" s="64"/>
      <x:c r="J15" s="64"/>
      <x:c r="K15" s="64"/>
      <x:c r="L15" s="64"/>
      <x:c r="M15" s="72"/>
      <x:c r="N15" s="64"/>
      <x:c r="O15" s="67" t="n">
        <x:f>IF(N15&gt;0,I15/N15,0)</x:f>
        <x:v>0</x:v>
      </x:c>
      <x:c r="P15" s="66"/>
      <x:c r="Q15" s="66"/>
    </x:row>
    <x:row r="16">
      <x:c r="A16" s="72"/>
      <x:c r="B16" s="73"/>
      <x:c r="C16" s="66"/>
      <x:c r="D16" s="66"/>
      <x:c r="E16" s="66"/>
      <x:c r="F16" s="66"/>
      <x:c r="G16" s="66"/>
      <x:c r="H16" s="66"/>
      <x:c r="I16" s="64"/>
      <x:c r="J16" s="64"/>
      <x:c r="K16" s="64"/>
      <x:c r="L16" s="64"/>
      <x:c r="M16" s="72"/>
      <x:c r="N16" s="64"/>
      <x:c r="O16" s="67" t="n">
        <x:f>IF(N16&gt;0,I16/N16,0)</x:f>
        <x:v>0</x:v>
      </x:c>
      <x:c r="P16" s="66"/>
      <x:c r="Q16" s="66"/>
    </x:row>
    <x:row r="17">
      <x:c r="A17" s="72"/>
      <x:c r="B17" s="73"/>
      <x:c r="C17" s="66"/>
      <x:c r="D17" s="66"/>
      <x:c r="E17" s="66"/>
      <x:c r="F17" s="66"/>
      <x:c r="G17" s="66"/>
      <x:c r="H17" s="66"/>
      <x:c r="I17" s="64"/>
      <x:c r="J17" s="64"/>
      <x:c r="K17" s="64"/>
      <x:c r="L17" s="64"/>
      <x:c r="M17" s="72"/>
      <x:c r="N17" s="64"/>
      <x:c r="O17" s="67" t="n">
        <x:f>IF(N17&gt;0,I17/N17,0)</x:f>
        <x:v>0</x:v>
      </x:c>
      <x:c r="P17" s="66"/>
      <x:c r="Q17" s="66"/>
    </x:row>
    <x:row r="18">
      <x:c r="A18" s="72"/>
      <x:c r="B18" s="73"/>
      <x:c r="C18" s="66"/>
      <x:c r="D18" s="66"/>
      <x:c r="E18" s="66"/>
      <x:c r="F18" s="66"/>
      <x:c r="G18" s="66"/>
      <x:c r="H18" s="66"/>
      <x:c r="I18" s="64"/>
      <x:c r="J18" s="64"/>
      <x:c r="K18" s="64"/>
      <x:c r="L18" s="64"/>
      <x:c r="M18" s="72"/>
      <x:c r="N18" s="64"/>
      <x:c r="O18" s="67" t="n">
        <x:f>IF(N18&gt;0,I18/N18,0)</x:f>
        <x:v>0</x:v>
      </x:c>
      <x:c r="P18" s="66"/>
      <x:c r="Q18" s="66"/>
    </x:row>
    <x:row r="19">
      <x:c r="A19" s="72"/>
      <x:c r="B19" s="73"/>
      <x:c r="C19" s="66"/>
      <x:c r="D19" s="66"/>
      <x:c r="E19" s="66"/>
      <x:c r="F19" s="66"/>
      <x:c r="G19" s="66"/>
      <x:c r="H19" s="66"/>
      <x:c r="I19" s="64"/>
      <x:c r="J19" s="64"/>
      <x:c r="K19" s="64"/>
      <x:c r="L19" s="64"/>
      <x:c r="M19" s="72"/>
      <x:c r="N19" s="64"/>
      <x:c r="O19" s="67" t="n">
        <x:f>IF(N19&gt;0,I19/N19,0)</x:f>
        <x:v>0</x:v>
      </x:c>
      <x:c r="P19" s="66"/>
      <x:c r="Q19" s="66"/>
    </x:row>
    <x:row r="20">
      <x:c r="A20" s="72"/>
      <x:c r="B20" s="73"/>
      <x:c r="C20" s="66"/>
      <x:c r="D20" s="66"/>
      <x:c r="E20" s="66"/>
      <x:c r="F20" s="66"/>
      <x:c r="G20" s="66"/>
      <x:c r="H20" s="66"/>
      <x:c r="I20" s="64"/>
      <x:c r="J20" s="64"/>
      <x:c r="K20" s="64"/>
      <x:c r="L20" s="64"/>
      <x:c r="M20" s="72"/>
      <x:c r="N20" s="64"/>
      <x:c r="O20" s="67" t="n">
        <x:f>IF(N20&gt;0,I20/N20,0)</x:f>
        <x:v>0</x:v>
      </x:c>
      <x:c r="P20" s="66"/>
      <x:c r="Q20" s="66"/>
    </x:row>
    <x:row r="21">
      <x:c r="A21" s="72"/>
      <x:c r="B21" s="73"/>
      <x:c r="C21" s="66"/>
      <x:c r="D21" s="66"/>
      <x:c r="E21" s="66"/>
      <x:c r="F21" s="66"/>
      <x:c r="G21" s="66"/>
      <x:c r="H21" s="66"/>
      <x:c r="I21" s="64"/>
      <x:c r="J21" s="64"/>
      <x:c r="K21" s="64"/>
      <x:c r="L21" s="64"/>
      <x:c r="M21" s="72"/>
      <x:c r="N21" s="64"/>
      <x:c r="O21" s="67" t="n">
        <x:f>IF(N21&gt;0,I21/N21,0)</x:f>
        <x:v>0</x:v>
      </x:c>
      <x:c r="P21" s="66"/>
      <x:c r="Q21" s="66"/>
    </x:row>
    <x:row r="22">
      <x:c r="A22" s="72"/>
      <x:c r="B22" s="73"/>
      <x:c r="C22" s="66"/>
      <x:c r="D22" s="66"/>
      <x:c r="E22" s="66"/>
      <x:c r="F22" s="66"/>
      <x:c r="G22" s="66"/>
      <x:c r="H22" s="66"/>
      <x:c r="I22" s="64"/>
      <x:c r="J22" s="64"/>
      <x:c r="K22" s="64"/>
      <x:c r="L22" s="64"/>
      <x:c r="M22" s="72"/>
      <x:c r="N22" s="64"/>
      <x:c r="O22" s="67" t="n">
        <x:f>IF(N22&gt;0,I22/N22,0)</x:f>
        <x:v>0</x:v>
      </x:c>
      <x:c r="P22" s="66"/>
      <x:c r="Q22" s="66"/>
    </x:row>
    <x:row r="23">
      <x:c r="A23" s="72"/>
      <x:c r="B23" s="73"/>
      <x:c r="C23" s="66"/>
      <x:c r="D23" s="66"/>
      <x:c r="E23" s="66"/>
      <x:c r="F23" s="66"/>
      <x:c r="G23" s="66"/>
      <x:c r="H23" s="66"/>
      <x:c r="I23" s="64"/>
      <x:c r="J23" s="64"/>
      <x:c r="K23" s="64"/>
      <x:c r="L23" s="64"/>
      <x:c r="M23" s="72"/>
      <x:c r="N23" s="64"/>
      <x:c r="O23" s="67" t="n">
        <x:f>IF(N23&gt;0,I23/N23,0)</x:f>
        <x:v>0</x:v>
      </x:c>
      <x:c r="P23" s="66"/>
      <x:c r="Q23" s="66"/>
    </x:row>
    <x:row r="24">
      <x:c r="A24" s="72"/>
      <x:c r="B24" s="73"/>
      <x:c r="C24" s="66"/>
      <x:c r="D24" s="66"/>
      <x:c r="E24" s="66"/>
      <x:c r="F24" s="66"/>
      <x:c r="G24" s="66"/>
      <x:c r="H24" s="66"/>
      <x:c r="I24" s="64"/>
      <x:c r="J24" s="64"/>
      <x:c r="K24" s="64"/>
      <x:c r="L24" s="64"/>
      <x:c r="M24" s="72"/>
      <x:c r="N24" s="64"/>
      <x:c r="O24" s="67" t="n">
        <x:f>IF(N24&gt;0,I24/N24,0)</x:f>
        <x:v>0</x:v>
      </x:c>
      <x:c r="P24" s="66"/>
      <x:c r="Q24" s="66"/>
    </x:row>
    <x:row r="25">
      <x:c r="A25" s="72"/>
      <x:c r="B25" s="73"/>
      <x:c r="C25" s="66"/>
      <x:c r="D25" s="66"/>
      <x:c r="E25" s="66"/>
      <x:c r="F25" s="66"/>
      <x:c r="G25" s="66"/>
      <x:c r="H25" s="66"/>
      <x:c r="I25" s="64"/>
      <x:c r="J25" s="64"/>
      <x:c r="K25" s="64"/>
      <x:c r="L25" s="64"/>
      <x:c r="M25" s="72"/>
      <x:c r="N25" s="64"/>
      <x:c r="O25" s="67" t="n">
        <x:f>IF(N25&gt;0,I25/N25,0)</x:f>
        <x:v>0</x:v>
      </x:c>
      <x:c r="P25" s="66"/>
      <x:c r="Q25" s="66"/>
    </x:row>
    <x:row r="26">
      <x:c r="A26" s="72"/>
      <x:c r="B26" s="73"/>
      <x:c r="C26" s="66"/>
      <x:c r="D26" s="66"/>
      <x:c r="E26" s="66"/>
      <x:c r="F26" s="66"/>
      <x:c r="G26" s="66"/>
      <x:c r="H26" s="66"/>
      <x:c r="I26" s="64"/>
      <x:c r="J26" s="64"/>
      <x:c r="K26" s="64"/>
      <x:c r="L26" s="64"/>
      <x:c r="M26" s="72"/>
      <x:c r="N26" s="64"/>
      <x:c r="O26" s="67" t="n">
        <x:f>IF(N26&gt;0,I26/N26,0)</x:f>
        <x:v>0</x:v>
      </x:c>
      <x:c r="P26" s="66"/>
      <x:c r="Q26" s="66"/>
    </x:row>
    <x:row r="27">
      <x:c r="A27" s="72"/>
      <x:c r="B27" s="73"/>
      <x:c r="C27" s="66"/>
      <x:c r="D27" s="66"/>
      <x:c r="E27" s="66"/>
      <x:c r="F27" s="66"/>
      <x:c r="G27" s="66"/>
      <x:c r="H27" s="66"/>
      <x:c r="I27" s="64"/>
      <x:c r="J27" s="64"/>
      <x:c r="K27" s="64"/>
      <x:c r="L27" s="64"/>
      <x:c r="M27" s="72"/>
      <x:c r="N27" s="64"/>
      <x:c r="O27" s="67" t="n">
        <x:f>IF(N27&gt;0,I27/N27,0)</x:f>
        <x:v>0</x:v>
      </x:c>
      <x:c r="P27" s="66"/>
      <x:c r="Q27" s="66"/>
    </x:row>
    <x:row r="28">
      <x:c r="A28" s="72"/>
      <x:c r="B28" s="73"/>
      <x:c r="C28" s="66"/>
      <x:c r="D28" s="66"/>
      <x:c r="E28" s="66"/>
      <x:c r="F28" s="66"/>
      <x:c r="G28" s="66"/>
      <x:c r="H28" s="66"/>
      <x:c r="I28" s="64"/>
      <x:c r="J28" s="64"/>
      <x:c r="K28" s="64"/>
      <x:c r="L28" s="64"/>
      <x:c r="M28" s="72"/>
      <x:c r="N28" s="64"/>
      <x:c r="O28" s="67" t="n">
        <x:f>IF(N28&gt;0,I28/N28,0)</x:f>
        <x:v>0</x:v>
      </x:c>
      <x:c r="P28" s="66"/>
      <x:c r="Q28" s="66"/>
    </x:row>
    <x:row r="29">
      <x:c r="A29" s="72"/>
      <x:c r="B29" s="73"/>
      <x:c r="C29" s="66"/>
      <x:c r="D29" s="66"/>
      <x:c r="E29" s="66"/>
      <x:c r="F29" s="66"/>
      <x:c r="G29" s="66"/>
      <x:c r="H29" s="66"/>
      <x:c r="I29" s="64"/>
      <x:c r="J29" s="64"/>
      <x:c r="K29" s="64"/>
      <x:c r="L29" s="64"/>
      <x:c r="M29" s="72"/>
      <x:c r="N29" s="64"/>
      <x:c r="O29" s="67" t="n">
        <x:f>IF(N29&gt;0,I29/N29,0)</x:f>
        <x:v>0</x:v>
      </x:c>
      <x:c r="P29" s="66"/>
      <x:c r="Q29" s="66"/>
    </x:row>
    <x:row r="30">
      <x:c r="A30" s="72"/>
      <x:c r="B30" s="73"/>
      <x:c r="C30" s="66"/>
      <x:c r="D30" s="66"/>
      <x:c r="E30" s="66"/>
      <x:c r="F30" s="66"/>
      <x:c r="G30" s="66"/>
      <x:c r="H30" s="66"/>
      <x:c r="I30" s="64"/>
      <x:c r="J30" s="64"/>
      <x:c r="K30" s="64"/>
      <x:c r="L30" s="64"/>
      <x:c r="M30" s="72"/>
      <x:c r="N30" s="64"/>
      <x:c r="O30" s="67" t="n">
        <x:f>IF(N30&gt;0,I30/N30,0)</x:f>
        <x:v>0</x:v>
      </x:c>
      <x:c r="P30" s="66"/>
      <x:c r="Q30" s="66"/>
    </x:row>
    <x:row r="31">
      <x:c r="A31" s="72"/>
      <x:c r="B31" s="73"/>
      <x:c r="C31" s="66"/>
      <x:c r="D31" s="66"/>
      <x:c r="E31" s="66"/>
      <x:c r="F31" s="66"/>
      <x:c r="G31" s="66"/>
      <x:c r="H31" s="66"/>
      <x:c r="I31" s="64"/>
      <x:c r="J31" s="64"/>
      <x:c r="K31" s="64"/>
      <x:c r="L31" s="64"/>
      <x:c r="M31" s="72"/>
      <x:c r="N31" s="64"/>
      <x:c r="O31" s="67" t="n">
        <x:f>IF(N31&gt;0,I31/N31,0)</x:f>
        <x:v>0</x:v>
      </x:c>
      <x:c r="P31" s="66"/>
      <x:c r="Q31" s="66"/>
    </x:row>
    <x:row r="32">
      <x:c r="A32" s="72"/>
      <x:c r="B32" s="73"/>
      <x:c r="C32" s="66"/>
      <x:c r="D32" s="66"/>
      <x:c r="E32" s="66"/>
      <x:c r="F32" s="66"/>
      <x:c r="G32" s="66"/>
      <x:c r="H32" s="66"/>
      <x:c r="I32" s="64"/>
      <x:c r="J32" s="64"/>
      <x:c r="K32" s="64"/>
      <x:c r="L32" s="64"/>
      <x:c r="M32" s="72"/>
      <x:c r="N32" s="64"/>
      <x:c r="O32" s="67" t="n">
        <x:f>IF(N32&gt;0,I32/N32,0)</x:f>
        <x:v>0</x:v>
      </x:c>
      <x:c r="P32" s="66"/>
      <x:c r="Q32" s="66"/>
    </x:row>
    <x:row r="33">
      <x:c r="A33" s="72"/>
      <x:c r="B33" s="73"/>
      <x:c r="C33" s="66"/>
      <x:c r="D33" s="66"/>
      <x:c r="E33" s="66"/>
      <x:c r="F33" s="66"/>
      <x:c r="G33" s="66"/>
      <x:c r="H33" s="66"/>
      <x:c r="I33" s="64"/>
      <x:c r="J33" s="64"/>
      <x:c r="K33" s="64"/>
      <x:c r="L33" s="64"/>
      <x:c r="M33" s="72"/>
      <x:c r="N33" s="64"/>
      <x:c r="O33" s="67" t="n">
        <x:f>IF(N33&gt;0,I33/N33,0)</x:f>
        <x:v>0</x:v>
      </x:c>
      <x:c r="P33" s="66"/>
      <x:c r="Q33" s="66"/>
    </x:row>
    <x:row r="34">
      <x:c r="A34" s="72"/>
      <x:c r="B34" s="73"/>
      <x:c r="C34" s="66"/>
      <x:c r="D34" s="66"/>
      <x:c r="E34" s="66"/>
      <x:c r="F34" s="66"/>
      <x:c r="G34" s="66"/>
      <x:c r="H34" s="66"/>
      <x:c r="I34" s="64"/>
      <x:c r="J34" s="64"/>
      <x:c r="K34" s="64"/>
      <x:c r="L34" s="64"/>
      <x:c r="M34" s="72"/>
      <x:c r="N34" s="64"/>
      <x:c r="O34" s="67" t="n">
        <x:f>IF(N34&gt;0,I34/N34,0)</x:f>
        <x:v>0</x:v>
      </x:c>
      <x:c r="P34" s="66"/>
      <x:c r="Q34" s="66"/>
    </x:row>
    <x:row r="35">
      <x:c r="A35" s="72"/>
      <x:c r="B35" s="73"/>
      <x:c r="C35" s="66"/>
      <x:c r="D35" s="66"/>
      <x:c r="E35" s="66"/>
      <x:c r="F35" s="66"/>
      <x:c r="G35" s="66"/>
      <x:c r="H35" s="66"/>
      <x:c r="I35" s="64"/>
      <x:c r="J35" s="64"/>
      <x:c r="K35" s="64"/>
      <x:c r="L35" s="64"/>
      <x:c r="M35" s="72"/>
      <x:c r="N35" s="64"/>
      <x:c r="O35" s="67" t="n">
        <x:f>IF(N35&gt;0,I35/N35,0)</x:f>
        <x:v>0</x:v>
      </x:c>
      <x:c r="P35" s="66"/>
      <x:c r="Q35" s="66"/>
    </x:row>
    <x:row r="36">
      <x:c r="A36" s="72"/>
      <x:c r="B36" s="73"/>
      <x:c r="C36" s="66"/>
      <x:c r="D36" s="66"/>
      <x:c r="E36" s="66"/>
      <x:c r="F36" s="66"/>
      <x:c r="G36" s="66"/>
      <x:c r="H36" s="66"/>
      <x:c r="I36" s="64"/>
      <x:c r="J36" s="64"/>
      <x:c r="K36" s="64"/>
      <x:c r="L36" s="64"/>
      <x:c r="M36" s="72"/>
      <x:c r="N36" s="64"/>
      <x:c r="O36" s="67" t="n">
        <x:f>IF(N36&gt;0,I36/N36,0)</x:f>
        <x:v>0</x:v>
      </x:c>
      <x:c r="P36" s="66"/>
      <x:c r="Q36" s="66"/>
    </x:row>
    <x:row r="37">
      <x:c r="A37" s="72"/>
      <x:c r="B37" s="73"/>
      <x:c r="C37" s="66"/>
      <x:c r="D37" s="66"/>
      <x:c r="E37" s="66"/>
      <x:c r="F37" s="66"/>
      <x:c r="G37" s="66"/>
      <x:c r="H37" s="66"/>
      <x:c r="I37" s="64"/>
      <x:c r="J37" s="64"/>
      <x:c r="K37" s="64"/>
      <x:c r="L37" s="64"/>
      <x:c r="M37" s="72"/>
      <x:c r="N37" s="64"/>
      <x:c r="O37" s="67" t="n">
        <x:f>IF(N37&gt;0,I37/N37,0)</x:f>
        <x:v>0</x:v>
      </x:c>
      <x:c r="P37" s="66"/>
      <x:c r="Q37" s="66"/>
    </x:row>
    <x:row r="38">
      <x:c r="A38" s="72"/>
      <x:c r="B38" s="73"/>
      <x:c r="C38" s="66"/>
      <x:c r="D38" s="66"/>
      <x:c r="E38" s="66"/>
      <x:c r="F38" s="66"/>
      <x:c r="G38" s="66"/>
      <x:c r="H38" s="66"/>
      <x:c r="I38" s="64"/>
      <x:c r="J38" s="64"/>
      <x:c r="K38" s="64"/>
      <x:c r="L38" s="64"/>
      <x:c r="M38" s="72"/>
      <x:c r="N38" s="64"/>
      <x:c r="O38" s="67" t="n">
        <x:f>IF(N38&gt;0,I38/N38,0)</x:f>
        <x:v>0</x:v>
      </x:c>
      <x:c r="P38" s="66"/>
      <x:c r="Q38" s="66"/>
    </x:row>
    <x:row r="39">
      <x:c r="A39" s="72"/>
      <x:c r="B39" s="73"/>
      <x:c r="C39" s="66"/>
      <x:c r="D39" s="66"/>
      <x:c r="E39" s="66"/>
      <x:c r="F39" s="66"/>
      <x:c r="G39" s="66"/>
      <x:c r="H39" s="66"/>
      <x:c r="I39" s="64"/>
      <x:c r="J39" s="64"/>
      <x:c r="K39" s="64"/>
      <x:c r="L39" s="64"/>
      <x:c r="M39" s="72"/>
      <x:c r="N39" s="64"/>
      <x:c r="O39" s="67" t="n">
        <x:f>IF(N39&gt;0,I39/N39,0)</x:f>
        <x:v>0</x:v>
      </x:c>
      <x:c r="P39" s="66"/>
      <x:c r="Q39" s="66"/>
    </x:row>
    <x:row r="40">
      <x:c r="A40" s="72"/>
      <x:c r="B40" s="73"/>
      <x:c r="C40" s="66"/>
      <x:c r="D40" s="66"/>
      <x:c r="E40" s="66"/>
      <x:c r="F40" s="66"/>
      <x:c r="G40" s="66"/>
      <x:c r="H40" s="66"/>
      <x:c r="I40" s="64"/>
      <x:c r="J40" s="64"/>
      <x:c r="K40" s="64"/>
      <x:c r="L40" s="64"/>
      <x:c r="M40" s="72"/>
      <x:c r="N40" s="64"/>
      <x:c r="O40" s="67" t="n">
        <x:f>IF(N40&gt;0,I40/N40,0)</x:f>
        <x:v>0</x:v>
      </x:c>
      <x:c r="P40" s="66"/>
      <x:c r="Q40" s="66"/>
    </x:row>
    <x:row r="41">
      <x:c r="A41" s="72"/>
      <x:c r="B41" s="73"/>
      <x:c r="C41" s="66"/>
      <x:c r="D41" s="66"/>
      <x:c r="E41" s="66"/>
      <x:c r="F41" s="66"/>
      <x:c r="G41" s="66"/>
      <x:c r="H41" s="66"/>
      <x:c r="I41" s="64"/>
      <x:c r="J41" s="64"/>
      <x:c r="K41" s="64"/>
      <x:c r="L41" s="64"/>
      <x:c r="M41" s="72"/>
      <x:c r="N41" s="64"/>
      <x:c r="O41" s="67" t="n">
        <x:f>IF(N41&gt;0,I41/N41,0)</x:f>
        <x:v>0</x:v>
      </x:c>
      <x:c r="P41" s="66"/>
      <x:c r="Q41" s="66"/>
    </x:row>
    <x:row r="42">
      <x:c r="A42" s="72"/>
      <x:c r="B42" s="73"/>
      <x:c r="C42" s="66"/>
      <x:c r="D42" s="66"/>
      <x:c r="E42" s="66"/>
      <x:c r="F42" s="66"/>
      <x:c r="G42" s="66"/>
      <x:c r="H42" s="66"/>
      <x:c r="I42" s="64"/>
      <x:c r="J42" s="64"/>
      <x:c r="K42" s="64"/>
      <x:c r="L42" s="64"/>
      <x:c r="M42" s="72"/>
      <x:c r="N42" s="64"/>
      <x:c r="O42" s="67" t="n">
        <x:f>IF(N42&gt;0,I42/N42,0)</x:f>
        <x:v>0</x:v>
      </x:c>
      <x:c r="P42" s="66"/>
      <x:c r="Q42" s="66"/>
    </x:row>
    <x:row r="43">
      <x:c r="A43" s="72"/>
      <x:c r="B43" s="73"/>
      <x:c r="C43" s="66"/>
      <x:c r="D43" s="66"/>
      <x:c r="E43" s="66"/>
      <x:c r="F43" s="66"/>
      <x:c r="G43" s="66"/>
      <x:c r="H43" s="66"/>
      <x:c r="I43" s="64"/>
      <x:c r="J43" s="64"/>
      <x:c r="K43" s="64"/>
      <x:c r="L43" s="64"/>
      <x:c r="M43" s="72"/>
      <x:c r="N43" s="64"/>
      <x:c r="O43" s="67" t="n">
        <x:f>IF(N43&gt;0,I43/N43,0)</x:f>
        <x:v>0</x:v>
      </x:c>
      <x:c r="P43" s="66"/>
      <x:c r="Q43" s="66"/>
    </x:row>
    <x:row r="44">
      <x:c r="A44" s="72"/>
      <x:c r="B44" s="73"/>
      <x:c r="C44" s="66"/>
      <x:c r="D44" s="66"/>
      <x:c r="E44" s="66"/>
      <x:c r="F44" s="66"/>
      <x:c r="G44" s="66"/>
      <x:c r="H44" s="66"/>
      <x:c r="I44" s="64"/>
      <x:c r="J44" s="64"/>
      <x:c r="K44" s="64"/>
      <x:c r="L44" s="64"/>
      <x:c r="M44" s="72"/>
      <x:c r="N44" s="64"/>
      <x:c r="O44" s="67" t="n">
        <x:f>IF(N44&gt;0,I44/N44,0)</x:f>
        <x:v>0</x:v>
      </x:c>
      <x:c r="P44" s="66"/>
      <x:c r="Q44" s="66"/>
    </x:row>
    <x:row r="45">
      <x:c r="A45" s="72"/>
      <x:c r="B45" s="73"/>
      <x:c r="C45" s="66"/>
      <x:c r="D45" s="66"/>
      <x:c r="E45" s="66"/>
      <x:c r="F45" s="66"/>
      <x:c r="G45" s="66"/>
      <x:c r="H45" s="66"/>
      <x:c r="I45" s="64"/>
      <x:c r="J45" s="64"/>
      <x:c r="K45" s="64"/>
      <x:c r="L45" s="64"/>
      <x:c r="M45" s="72"/>
      <x:c r="N45" s="64"/>
      <x:c r="O45" s="67" t="n">
        <x:f>IF(N45&gt;0,I45/N45,0)</x:f>
        <x:v>0</x:v>
      </x:c>
      <x:c r="P45" s="66"/>
      <x:c r="Q45" s="66"/>
    </x:row>
    <x:row r="46">
      <x:c r="A46" s="72"/>
      <x:c r="B46" s="73"/>
      <x:c r="C46" s="66"/>
      <x:c r="D46" s="66"/>
      <x:c r="E46" s="66"/>
      <x:c r="F46" s="66"/>
      <x:c r="G46" s="66"/>
      <x:c r="H46" s="66"/>
      <x:c r="I46" s="64"/>
      <x:c r="J46" s="64"/>
      <x:c r="K46" s="64"/>
      <x:c r="L46" s="64"/>
      <x:c r="M46" s="72"/>
      <x:c r="N46" s="64"/>
      <x:c r="O46" s="67" t="n">
        <x:f>IF(N46&gt;0,I46/N46,0)</x:f>
        <x:v>0</x:v>
      </x:c>
      <x:c r="P46" s="66"/>
      <x:c r="Q46" s="66"/>
    </x:row>
    <x:row r="47">
      <x:c r="A47" s="72"/>
      <x:c r="B47" s="73"/>
      <x:c r="C47" s="66"/>
      <x:c r="D47" s="66"/>
      <x:c r="E47" s="66"/>
      <x:c r="F47" s="66"/>
      <x:c r="G47" s="66"/>
      <x:c r="H47" s="66"/>
      <x:c r="I47" s="64"/>
      <x:c r="J47" s="64"/>
      <x:c r="K47" s="64"/>
      <x:c r="L47" s="64"/>
      <x:c r="M47" s="72"/>
      <x:c r="N47" s="64"/>
      <x:c r="O47" s="67" t="n">
        <x:f>IF(N47&gt;0,I47/N47,0)</x:f>
        <x:v>0</x:v>
      </x:c>
      <x:c r="P47" s="66"/>
      <x:c r="Q47" s="66"/>
    </x:row>
    <x:row r="48">
      <x:c r="A48" s="72"/>
      <x:c r="B48" s="73"/>
      <x:c r="C48" s="66"/>
      <x:c r="D48" s="66"/>
      <x:c r="E48" s="66"/>
      <x:c r="F48" s="66"/>
      <x:c r="G48" s="66"/>
      <x:c r="H48" s="66"/>
      <x:c r="I48" s="64"/>
      <x:c r="J48" s="64"/>
      <x:c r="K48" s="64"/>
      <x:c r="L48" s="64"/>
      <x:c r="M48" s="72"/>
      <x:c r="N48" s="64"/>
      <x:c r="O48" s="67" t="n">
        <x:f>IF(N48&gt;0,I48/N48,0)</x:f>
        <x:v>0</x:v>
      </x:c>
      <x:c r="P48" s="66"/>
      <x:c r="Q48" s="66"/>
    </x:row>
    <x:row r="49">
      <x:c r="A49" s="72"/>
      <x:c r="B49" s="73"/>
      <x:c r="C49" s="66"/>
      <x:c r="D49" s="66"/>
      <x:c r="E49" s="66"/>
      <x:c r="F49" s="66"/>
      <x:c r="G49" s="66"/>
      <x:c r="H49" s="66"/>
      <x:c r="I49" s="64"/>
      <x:c r="J49" s="64"/>
      <x:c r="K49" s="64"/>
      <x:c r="L49" s="64"/>
      <x:c r="M49" s="72"/>
      <x:c r="N49" s="64"/>
      <x:c r="O49" s="67" t="n">
        <x:f>IF(N49&gt;0,I49/N49,0)</x:f>
        <x:v>0</x:v>
      </x:c>
      <x:c r="P49" s="66"/>
      <x:c r="Q49" s="66"/>
    </x:row>
    <x:row r="50">
      <x:c r="A50" s="72"/>
      <x:c r="B50" s="73"/>
      <x:c r="C50" s="66"/>
      <x:c r="D50" s="66"/>
      <x:c r="E50" s="66"/>
      <x:c r="F50" s="66"/>
      <x:c r="G50" s="66"/>
      <x:c r="H50" s="66"/>
      <x:c r="I50" s="64"/>
      <x:c r="J50" s="64"/>
      <x:c r="K50" s="64"/>
      <x:c r="L50" s="64"/>
      <x:c r="M50" s="72"/>
      <x:c r="N50" s="64"/>
      <x:c r="O50" s="67" t="n">
        <x:f>IF(N50&gt;0,I50/N50,0)</x:f>
        <x:v>0</x:v>
      </x:c>
      <x:c r="P50" s="66"/>
      <x:c r="Q50" s="66"/>
    </x:row>
    <x:row r="51">
      <x:c r="A51" s="72"/>
      <x:c r="B51" s="73"/>
      <x:c r="C51" s="66"/>
      <x:c r="D51" s="66"/>
      <x:c r="E51" s="66"/>
      <x:c r="F51" s="66"/>
      <x:c r="G51" s="66"/>
      <x:c r="H51" s="66"/>
      <x:c r="I51" s="64"/>
      <x:c r="J51" s="64"/>
      <x:c r="K51" s="64"/>
      <x:c r="L51" s="64"/>
      <x:c r="M51" s="72"/>
      <x:c r="N51" s="64"/>
      <x:c r="O51" s="67" t="n">
        <x:f>IF(N51&gt;0,I51/N51,0)</x:f>
        <x:v>0</x:v>
      </x:c>
      <x:c r="P51" s="66"/>
      <x:c r="Q51" s="66"/>
    </x:row>
    <x:row r="52">
      <x:c r="A52" s="72"/>
      <x:c r="B52" s="73"/>
      <x:c r="C52" s="66"/>
      <x:c r="D52" s="66"/>
      <x:c r="E52" s="66"/>
      <x:c r="F52" s="66"/>
      <x:c r="G52" s="66"/>
      <x:c r="H52" s="66"/>
      <x:c r="I52" s="64"/>
      <x:c r="J52" s="64"/>
      <x:c r="K52" s="64"/>
      <x:c r="L52" s="64"/>
      <x:c r="M52" s="72"/>
      <x:c r="N52" s="64"/>
      <x:c r="O52" s="67" t="n">
        <x:f>IF(N52&gt;0,I52/N52,0)</x:f>
        <x:v>0</x:v>
      </x:c>
      <x:c r="P52" s="66"/>
      <x:c r="Q52" s="66"/>
    </x:row>
    <x:row r="53">
      <x:c r="A53" s="72"/>
      <x:c r="B53" s="73"/>
      <x:c r="C53" s="66"/>
      <x:c r="D53" s="66"/>
      <x:c r="E53" s="66"/>
      <x:c r="F53" s="66"/>
      <x:c r="G53" s="66"/>
      <x:c r="H53" s="66"/>
      <x:c r="I53" s="64"/>
      <x:c r="J53" s="64"/>
      <x:c r="K53" s="64"/>
      <x:c r="L53" s="64"/>
      <x:c r="M53" s="72"/>
      <x:c r="N53" s="64"/>
      <x:c r="O53" s="67" t="n">
        <x:f>IF(N53&gt;0,I53/N53,0)</x:f>
        <x:v>0</x:v>
      </x:c>
      <x:c r="P53" s="66"/>
      <x:c r="Q53" s="66"/>
    </x:row>
    <x:row r="54">
      <x:c r="A54" s="72"/>
      <x:c r="B54" s="73"/>
      <x:c r="C54" s="66"/>
      <x:c r="D54" s="66"/>
      <x:c r="E54" s="66"/>
      <x:c r="F54" s="66"/>
      <x:c r="G54" s="66"/>
      <x:c r="H54" s="66"/>
      <x:c r="I54" s="64"/>
      <x:c r="J54" s="64"/>
      <x:c r="K54" s="64"/>
      <x:c r="L54" s="64"/>
      <x:c r="M54" s="72"/>
      <x:c r="N54" s="64"/>
      <x:c r="O54" s="67" t="n">
        <x:f>IF(N54&gt;0,I54/N54,0)</x:f>
        <x:v>0</x:v>
      </x:c>
      <x:c r="P54" s="66"/>
      <x:c r="Q54" s="66"/>
    </x:row>
    <x:row r="55">
      <x:c r="A55" s="72"/>
      <x:c r="B55" s="73"/>
      <x:c r="C55" s="66"/>
      <x:c r="D55" s="66"/>
      <x:c r="E55" s="66"/>
      <x:c r="F55" s="66"/>
      <x:c r="G55" s="66"/>
      <x:c r="H55" s="66"/>
      <x:c r="I55" s="64"/>
      <x:c r="J55" s="64"/>
      <x:c r="K55" s="64"/>
      <x:c r="L55" s="64"/>
      <x:c r="M55" s="72"/>
      <x:c r="N55" s="64"/>
      <x:c r="O55" s="67" t="n">
        <x:f>IF(N55&gt;0,I55/N55,0)</x:f>
        <x:v>0</x:v>
      </x:c>
      <x:c r="P55" s="66"/>
      <x:c r="Q55" s="66"/>
    </x:row>
    <x:row r="56">
      <x:c r="A56" s="72"/>
      <x:c r="B56" s="73"/>
      <x:c r="C56" s="66"/>
      <x:c r="D56" s="66"/>
      <x:c r="E56" s="66"/>
      <x:c r="F56" s="66"/>
      <x:c r="G56" s="66"/>
      <x:c r="H56" s="66"/>
      <x:c r="I56" s="64"/>
      <x:c r="J56" s="64"/>
      <x:c r="K56" s="64"/>
      <x:c r="L56" s="64"/>
      <x:c r="M56" s="72"/>
      <x:c r="N56" s="64"/>
      <x:c r="O56" s="67" t="n">
        <x:f>IF(N56&gt;0,I56/N56,0)</x:f>
        <x:v>0</x:v>
      </x:c>
      <x:c r="P56" s="66"/>
      <x:c r="Q56" s="66"/>
    </x:row>
    <x:row r="57">
      <x:c r="A57" s="72"/>
      <x:c r="B57" s="73"/>
      <x:c r="C57" s="66"/>
      <x:c r="D57" s="66"/>
      <x:c r="E57" s="66"/>
      <x:c r="F57" s="66"/>
      <x:c r="G57" s="66"/>
      <x:c r="H57" s="66"/>
      <x:c r="I57" s="64"/>
      <x:c r="J57" s="64"/>
      <x:c r="K57" s="64"/>
      <x:c r="L57" s="64"/>
      <x:c r="M57" s="72"/>
      <x:c r="N57" s="64"/>
      <x:c r="O57" s="67" t="n">
        <x:f>IF(N57&gt;0,I57/N57,0)</x:f>
        <x:v>0</x:v>
      </x:c>
      <x:c r="P57" s="66"/>
      <x:c r="Q57" s="66"/>
    </x:row>
    <x:row r="58">
      <x:c r="A58" s="72"/>
      <x:c r="B58" s="73"/>
      <x:c r="C58" s="66"/>
      <x:c r="D58" s="66"/>
      <x:c r="E58" s="66"/>
      <x:c r="F58" s="66"/>
      <x:c r="G58" s="66"/>
      <x:c r="H58" s="66"/>
      <x:c r="I58" s="64"/>
      <x:c r="J58" s="64"/>
      <x:c r="K58" s="64"/>
      <x:c r="L58" s="64"/>
      <x:c r="M58" s="72"/>
      <x:c r="N58" s="64"/>
      <x:c r="O58" s="67" t="n">
        <x:f>IF(N58&gt;0,I58/N58,0)</x:f>
        <x:v>0</x:v>
      </x:c>
      <x:c r="P58" s="66"/>
      <x:c r="Q58" s="66"/>
    </x:row>
    <x:row r="59">
      <x:c r="A59" s="72"/>
      <x:c r="B59" s="73"/>
      <x:c r="C59" s="66"/>
      <x:c r="D59" s="66"/>
      <x:c r="E59" s="66"/>
      <x:c r="F59" s="66"/>
      <x:c r="G59" s="66"/>
      <x:c r="H59" s="66"/>
      <x:c r="I59" s="64"/>
      <x:c r="J59" s="64"/>
      <x:c r="K59" s="64"/>
      <x:c r="L59" s="64"/>
      <x:c r="M59" s="72"/>
      <x:c r="N59" s="64"/>
      <x:c r="O59" s="67" t="n">
        <x:f>IF(N59&gt;0,I59/N59,0)</x:f>
        <x:v>0</x:v>
      </x:c>
      <x:c r="P59" s="66"/>
      <x:c r="Q59" s="66"/>
    </x:row>
    <x:row r="60">
      <x:c r="A60" s="72"/>
      <x:c r="B60" s="73"/>
      <x:c r="C60" s="66"/>
      <x:c r="D60" s="66"/>
      <x:c r="E60" s="66"/>
      <x:c r="F60" s="66"/>
      <x:c r="G60" s="66"/>
      <x:c r="H60" s="66"/>
      <x:c r="I60" s="64"/>
      <x:c r="J60" s="64"/>
      <x:c r="K60" s="64"/>
      <x:c r="L60" s="64"/>
      <x:c r="M60" s="72"/>
      <x:c r="N60" s="64"/>
      <x:c r="O60" s="67" t="n">
        <x:f>IF(N60&gt;0,I60/N60,0)</x:f>
        <x:v>0</x:v>
      </x:c>
      <x:c r="P60" s="66"/>
      <x:c r="Q60" s="66"/>
    </x:row>
    <x:row r="61">
      <x:c r="A61" s="72"/>
      <x:c r="B61" s="73"/>
      <x:c r="C61" s="66"/>
      <x:c r="D61" s="66"/>
      <x:c r="E61" s="66"/>
      <x:c r="F61" s="66"/>
      <x:c r="G61" s="66"/>
      <x:c r="H61" s="66"/>
      <x:c r="I61" s="64"/>
      <x:c r="J61" s="64"/>
      <x:c r="K61" s="64"/>
      <x:c r="L61" s="64"/>
      <x:c r="M61" s="72"/>
      <x:c r="N61" s="64"/>
      <x:c r="O61" s="67" t="n">
        <x:f>IF(N61&gt;0,I61/N61,0)</x:f>
        <x:v>0</x:v>
      </x:c>
      <x:c r="P61" s="66"/>
      <x:c r="Q61" s="66"/>
    </x:row>
    <x:row r="62">
      <x:c r="A62" s="72"/>
      <x:c r="B62" s="73"/>
      <x:c r="C62" s="66"/>
      <x:c r="D62" s="66"/>
      <x:c r="E62" s="66"/>
      <x:c r="F62" s="66"/>
      <x:c r="G62" s="66"/>
      <x:c r="H62" s="66"/>
      <x:c r="I62" s="64"/>
      <x:c r="J62" s="64"/>
      <x:c r="K62" s="64"/>
      <x:c r="L62" s="64"/>
      <x:c r="M62" s="72"/>
      <x:c r="N62" s="64"/>
      <x:c r="O62" s="67" t="n">
        <x:f>IF(N62&gt;0,I62/N62,0)</x:f>
        <x:v>0</x:v>
      </x:c>
      <x:c r="P62" s="66"/>
      <x:c r="Q62" s="66"/>
    </x:row>
    <x:row r="63">
      <x:c r="A63" s="72"/>
      <x:c r="B63" s="73"/>
      <x:c r="C63" s="66"/>
      <x:c r="D63" s="66"/>
      <x:c r="E63" s="66"/>
      <x:c r="F63" s="66"/>
      <x:c r="G63" s="66"/>
      <x:c r="H63" s="66"/>
      <x:c r="I63" s="64"/>
      <x:c r="J63" s="64"/>
      <x:c r="K63" s="64"/>
      <x:c r="L63" s="64"/>
      <x:c r="M63" s="72"/>
      <x:c r="N63" s="64"/>
      <x:c r="O63" s="67" t="n">
        <x:f>IF(N63&gt;0,I63/N63,0)</x:f>
        <x:v>0</x:v>
      </x:c>
      <x:c r="P63" s="66"/>
      <x:c r="Q63" s="66"/>
    </x:row>
    <x:row r="64">
      <x:c r="A64" s="72"/>
      <x:c r="B64" s="73"/>
      <x:c r="C64" s="66"/>
      <x:c r="D64" s="66"/>
      <x:c r="E64" s="66"/>
      <x:c r="F64" s="66"/>
      <x:c r="G64" s="66"/>
      <x:c r="H64" s="66"/>
      <x:c r="I64" s="64"/>
      <x:c r="J64" s="64"/>
      <x:c r="K64" s="64"/>
      <x:c r="L64" s="64"/>
      <x:c r="M64" s="72"/>
      <x:c r="N64" s="64"/>
      <x:c r="O64" s="67" t="n">
        <x:f>IF(N64&gt;0,I64/N64,0)</x:f>
        <x:v>0</x:v>
      </x:c>
      <x:c r="P64" s="66"/>
      <x:c r="Q64" s="66"/>
    </x:row>
    <x:row r="65">
      <x:c r="A65" s="72"/>
      <x:c r="B65" s="73"/>
      <x:c r="C65" s="66"/>
      <x:c r="D65" s="66"/>
      <x:c r="E65" s="66"/>
      <x:c r="F65" s="66"/>
      <x:c r="G65" s="66"/>
      <x:c r="H65" s="66"/>
      <x:c r="I65" s="64"/>
      <x:c r="J65" s="64"/>
      <x:c r="K65" s="64"/>
      <x:c r="L65" s="64"/>
      <x:c r="M65" s="72"/>
      <x:c r="N65" s="64"/>
      <x:c r="O65" s="67" t="n">
        <x:f>IF(N65&gt;0,I65/N65,0)</x:f>
        <x:v>0</x:v>
      </x:c>
      <x:c r="P65" s="66"/>
      <x:c r="Q65" s="66"/>
    </x:row>
    <x:row r="66">
      <x:c r="A66" s="72"/>
      <x:c r="B66" s="73"/>
      <x:c r="C66" s="66"/>
      <x:c r="D66" s="66"/>
      <x:c r="E66" s="66"/>
      <x:c r="F66" s="66"/>
      <x:c r="G66" s="66"/>
      <x:c r="H66" s="66"/>
      <x:c r="I66" s="64"/>
      <x:c r="J66" s="64"/>
      <x:c r="K66" s="64"/>
      <x:c r="L66" s="64"/>
      <x:c r="M66" s="72"/>
      <x:c r="N66" s="64"/>
      <x:c r="O66" s="67" t="n">
        <x:f>IF(N66&gt;0,I66/N66,0)</x:f>
        <x:v>0</x:v>
      </x:c>
      <x:c r="P66" s="66"/>
      <x:c r="Q66" s="66"/>
    </x:row>
    <x:row r="67">
      <x:c r="A67" s="72"/>
      <x:c r="B67" s="73"/>
      <x:c r="C67" s="66"/>
      <x:c r="D67" s="66"/>
      <x:c r="E67" s="66"/>
      <x:c r="F67" s="66"/>
      <x:c r="G67" s="66"/>
      <x:c r="H67" s="66"/>
      <x:c r="I67" s="64"/>
      <x:c r="J67" s="64"/>
      <x:c r="K67" s="64"/>
      <x:c r="L67" s="64"/>
      <x:c r="M67" s="72"/>
      <x:c r="N67" s="64"/>
      <x:c r="O67" s="67" t="n">
        <x:f>IF(N67&gt;0,I67/N67,0)</x:f>
        <x:v>0</x:v>
      </x:c>
      <x:c r="P67" s="66"/>
      <x:c r="Q67" s="66"/>
    </x:row>
    <x:row r="68">
      <x:c r="A68" s="72"/>
      <x:c r="B68" s="73"/>
      <x:c r="C68" s="66"/>
      <x:c r="D68" s="66"/>
      <x:c r="E68" s="66"/>
      <x:c r="F68" s="66"/>
      <x:c r="G68" s="66"/>
      <x:c r="H68" s="66"/>
      <x:c r="I68" s="64"/>
      <x:c r="J68" s="64"/>
      <x:c r="K68" s="64"/>
      <x:c r="L68" s="64"/>
      <x:c r="M68" s="72"/>
      <x:c r="N68" s="64"/>
      <x:c r="O68" s="67" t="n">
        <x:f>IF(N68&gt;0,I68/N68,0)</x:f>
        <x:v>0</x:v>
      </x:c>
      <x:c r="P68" s="66"/>
      <x:c r="Q68" s="66"/>
    </x:row>
    <x:row r="69">
      <x:c r="A69" s="72"/>
      <x:c r="B69" s="73"/>
      <x:c r="C69" s="66"/>
      <x:c r="D69" s="66"/>
      <x:c r="E69" s="66"/>
      <x:c r="F69" s="66"/>
      <x:c r="G69" s="66"/>
      <x:c r="H69" s="66"/>
      <x:c r="I69" s="64"/>
      <x:c r="J69" s="64"/>
      <x:c r="K69" s="64"/>
      <x:c r="L69" s="64"/>
      <x:c r="M69" s="72"/>
      <x:c r="N69" s="64"/>
      <x:c r="O69" s="67" t="n">
        <x:f>IF(N69&gt;0,I69/N69,0)</x:f>
        <x:v>0</x:v>
      </x:c>
      <x:c r="P69" s="66"/>
      <x:c r="Q69" s="66"/>
    </x:row>
    <x:row r="70">
      <x:c r="A70" s="72"/>
      <x:c r="B70" s="73"/>
      <x:c r="C70" s="66"/>
      <x:c r="D70" s="66"/>
      <x:c r="E70" s="66"/>
      <x:c r="F70" s="66"/>
      <x:c r="G70" s="66"/>
      <x:c r="H70" s="66"/>
      <x:c r="I70" s="64"/>
      <x:c r="J70" s="64"/>
      <x:c r="K70" s="64"/>
      <x:c r="L70" s="64"/>
      <x:c r="M70" s="72"/>
      <x:c r="N70" s="64"/>
      <x:c r="O70" s="67" t="n">
        <x:f>IF(N70&gt;0,I70/N70,0)</x:f>
        <x:v>0</x:v>
      </x:c>
      <x:c r="P70" s="66"/>
      <x:c r="Q70" s="66"/>
    </x:row>
    <x:row r="71">
      <x:c r="A71" s="72"/>
      <x:c r="B71" s="73"/>
      <x:c r="C71" s="66"/>
      <x:c r="D71" s="66"/>
      <x:c r="E71" s="66"/>
      <x:c r="F71" s="66"/>
      <x:c r="G71" s="66"/>
      <x:c r="H71" s="66"/>
      <x:c r="I71" s="64"/>
      <x:c r="J71" s="64"/>
      <x:c r="K71" s="64"/>
      <x:c r="L71" s="64"/>
      <x:c r="M71" s="72"/>
      <x:c r="N71" s="64"/>
      <x:c r="O71" s="67" t="n">
        <x:f>IF(N71&gt;0,I71/N71,0)</x:f>
        <x:v>0</x:v>
      </x:c>
      <x:c r="P71" s="66"/>
      <x:c r="Q71" s="66"/>
    </x:row>
    <x:row r="72">
      <x:c r="A72" s="72"/>
      <x:c r="B72" s="73"/>
      <x:c r="C72" s="66"/>
      <x:c r="D72" s="66"/>
      <x:c r="E72" s="66"/>
      <x:c r="F72" s="66"/>
      <x:c r="G72" s="66"/>
      <x:c r="H72" s="66"/>
      <x:c r="I72" s="64"/>
      <x:c r="J72" s="64"/>
      <x:c r="K72" s="64"/>
      <x:c r="L72" s="64"/>
      <x:c r="M72" s="72"/>
      <x:c r="N72" s="64"/>
      <x:c r="O72" s="67" t="n">
        <x:f>IF(N72&gt;0,I72/N72,0)</x:f>
        <x:v>0</x:v>
      </x:c>
      <x:c r="P72" s="66"/>
      <x:c r="Q72" s="66"/>
    </x:row>
    <x:row r="73">
      <x:c r="A73" s="72"/>
      <x:c r="B73" s="73"/>
      <x:c r="C73" s="66"/>
      <x:c r="D73" s="66"/>
      <x:c r="E73" s="66"/>
      <x:c r="F73" s="66"/>
      <x:c r="G73" s="66"/>
      <x:c r="H73" s="66"/>
      <x:c r="I73" s="64"/>
      <x:c r="J73" s="64"/>
      <x:c r="K73" s="64"/>
      <x:c r="L73" s="64"/>
      <x:c r="M73" s="72"/>
      <x:c r="N73" s="64"/>
      <x:c r="O73" s="67" t="n">
        <x:f>IF(N73&gt;0,I73/N73,0)</x:f>
        <x:v>0</x:v>
      </x:c>
      <x:c r="P73" s="66"/>
      <x:c r="Q73" s="66"/>
    </x:row>
    <x:row r="74">
      <x:c r="A74" s="72"/>
      <x:c r="B74" s="73"/>
      <x:c r="C74" s="66"/>
      <x:c r="D74" s="66"/>
      <x:c r="E74" s="66"/>
      <x:c r="F74" s="66"/>
      <x:c r="G74" s="66"/>
      <x:c r="H74" s="66"/>
      <x:c r="I74" s="64"/>
      <x:c r="J74" s="64"/>
      <x:c r="K74" s="64"/>
      <x:c r="L74" s="64"/>
      <x:c r="M74" s="72"/>
      <x:c r="N74" s="64"/>
      <x:c r="O74" s="67" t="n">
        <x:f>IF(N74&gt;0,I74/N74,0)</x:f>
        <x:v>0</x:v>
      </x:c>
      <x:c r="P74" s="66"/>
      <x:c r="Q74" s="66"/>
    </x:row>
    <x:row r="75">
      <x:c r="A75" s="72"/>
      <x:c r="B75" s="73"/>
      <x:c r="C75" s="66"/>
      <x:c r="D75" s="66"/>
      <x:c r="E75" s="66"/>
      <x:c r="F75" s="66"/>
      <x:c r="G75" s="66"/>
      <x:c r="H75" s="66"/>
      <x:c r="I75" s="64"/>
      <x:c r="J75" s="64"/>
      <x:c r="K75" s="64"/>
      <x:c r="L75" s="64"/>
      <x:c r="M75" s="72"/>
      <x:c r="N75" s="64"/>
      <x:c r="O75" s="67" t="n">
        <x:f>IF(N75&gt;0,I75/N75,0)</x:f>
        <x:v>0</x:v>
      </x:c>
      <x:c r="P75" s="66"/>
      <x:c r="Q75" s="66"/>
    </x:row>
    <x:row r="76">
      <x:c r="A76" s="72"/>
      <x:c r="B76" s="73"/>
      <x:c r="C76" s="66"/>
      <x:c r="D76" s="66"/>
      <x:c r="E76" s="66"/>
      <x:c r="F76" s="66"/>
      <x:c r="G76" s="66"/>
      <x:c r="H76" s="66"/>
      <x:c r="I76" s="64"/>
      <x:c r="J76" s="64"/>
      <x:c r="K76" s="64"/>
      <x:c r="L76" s="64"/>
      <x:c r="M76" s="72"/>
      <x:c r="N76" s="64"/>
      <x:c r="O76" s="67" t="n">
        <x:f>IF(N76&gt;0,I76/N76,0)</x:f>
        <x:v>0</x:v>
      </x:c>
      <x:c r="P76" s="66"/>
      <x:c r="Q76" s="66"/>
    </x:row>
    <x:row r="77">
      <x:c r="A77" s="72"/>
      <x:c r="B77" s="73"/>
      <x:c r="C77" s="66"/>
      <x:c r="D77" s="66"/>
      <x:c r="E77" s="66"/>
      <x:c r="F77" s="66"/>
      <x:c r="G77" s="66"/>
      <x:c r="H77" s="66"/>
      <x:c r="I77" s="64"/>
      <x:c r="J77" s="64"/>
      <x:c r="K77" s="64"/>
      <x:c r="L77" s="64"/>
      <x:c r="M77" s="72"/>
      <x:c r="N77" s="64"/>
      <x:c r="O77" s="67" t="n">
        <x:f>IF(N77&gt;0,I77/N77,0)</x:f>
        <x:v>0</x:v>
      </x:c>
      <x:c r="P77" s="66"/>
      <x:c r="Q77" s="66"/>
    </x:row>
    <x:row r="78">
      <x:c r="A78" s="72"/>
      <x:c r="B78" s="73"/>
      <x:c r="C78" s="66"/>
      <x:c r="D78" s="66"/>
      <x:c r="E78" s="66"/>
      <x:c r="F78" s="66"/>
      <x:c r="G78" s="66"/>
      <x:c r="H78" s="66"/>
      <x:c r="I78" s="64"/>
      <x:c r="J78" s="64"/>
      <x:c r="K78" s="64"/>
      <x:c r="L78" s="64"/>
      <x:c r="M78" s="72"/>
      <x:c r="N78" s="64"/>
      <x:c r="O78" s="67" t="n">
        <x:f>IF(N78&gt;0,I78/N78,0)</x:f>
        <x:v>0</x:v>
      </x:c>
      <x:c r="P78" s="66"/>
      <x:c r="Q78" s="66"/>
    </x:row>
    <x:row r="79">
      <x:c r="A79" s="72"/>
      <x:c r="B79" s="73"/>
      <x:c r="C79" s="66"/>
      <x:c r="D79" s="66"/>
      <x:c r="E79" s="66"/>
      <x:c r="F79" s="66"/>
      <x:c r="G79" s="66"/>
      <x:c r="H79" s="66"/>
      <x:c r="I79" s="64"/>
      <x:c r="J79" s="64"/>
      <x:c r="K79" s="64"/>
      <x:c r="L79" s="64"/>
      <x:c r="M79" s="72"/>
      <x:c r="N79" s="64"/>
      <x:c r="O79" s="67" t="n">
        <x:f>IF(N79&gt;0,I79/N79,0)</x:f>
        <x:v>0</x:v>
      </x:c>
      <x:c r="P79" s="66"/>
      <x:c r="Q79" s="66"/>
    </x:row>
    <x:row r="80">
      <x:c r="A80" s="72"/>
      <x:c r="B80" s="73"/>
      <x:c r="C80" s="66"/>
      <x:c r="D80" s="66"/>
      <x:c r="E80" s="66"/>
      <x:c r="F80" s="66"/>
      <x:c r="G80" s="66"/>
      <x:c r="H80" s="66"/>
      <x:c r="I80" s="64"/>
      <x:c r="J80" s="64"/>
      <x:c r="K80" s="64"/>
      <x:c r="L80" s="64"/>
      <x:c r="M80" s="72"/>
      <x:c r="N80" s="64"/>
      <x:c r="O80" s="67" t="n">
        <x:f>IF(N80&gt;0,I80/N80,0)</x:f>
        <x:v>0</x:v>
      </x:c>
      <x:c r="P80" s="66"/>
      <x:c r="Q80" s="66"/>
    </x:row>
    <x:row r="81">
      <x:c r="A81" s="72"/>
      <x:c r="B81" s="73"/>
      <x:c r="C81" s="66"/>
      <x:c r="D81" s="66"/>
      <x:c r="E81" s="66"/>
      <x:c r="F81" s="66"/>
      <x:c r="G81" s="66"/>
      <x:c r="H81" s="66"/>
      <x:c r="I81" s="64"/>
      <x:c r="J81" s="64"/>
      <x:c r="K81" s="64"/>
      <x:c r="L81" s="64"/>
      <x:c r="M81" s="72"/>
      <x:c r="N81" s="64"/>
      <x:c r="O81" s="67" t="n">
        <x:f>IF(N81&gt;0,I81/N81,0)</x:f>
        <x:v>0</x:v>
      </x:c>
      <x:c r="P81" s="66"/>
      <x:c r="Q81" s="66"/>
    </x:row>
    <x:row r="82">
      <x:c r="A82" s="72"/>
      <x:c r="B82" s="73"/>
      <x:c r="C82" s="66"/>
      <x:c r="D82" s="66"/>
      <x:c r="E82" s="66"/>
      <x:c r="F82" s="66"/>
      <x:c r="G82" s="66"/>
      <x:c r="H82" s="66"/>
      <x:c r="I82" s="64"/>
      <x:c r="J82" s="64"/>
      <x:c r="K82" s="64"/>
      <x:c r="L82" s="64"/>
      <x:c r="M82" s="72"/>
      <x:c r="N82" s="64"/>
      <x:c r="O82" s="67" t="n">
        <x:f>IF(N82&gt;0,I82/N82,0)</x:f>
        <x:v>0</x:v>
      </x:c>
      <x:c r="P82" s="66"/>
      <x:c r="Q82" s="66"/>
    </x:row>
    <x:row r="83">
      <x:c r="A83" s="72"/>
      <x:c r="B83" s="73"/>
      <x:c r="C83" s="66"/>
      <x:c r="D83" s="66"/>
      <x:c r="E83" s="66"/>
      <x:c r="F83" s="66"/>
      <x:c r="G83" s="66"/>
      <x:c r="H83" s="66"/>
      <x:c r="I83" s="64"/>
      <x:c r="J83" s="64"/>
      <x:c r="K83" s="64"/>
      <x:c r="L83" s="64"/>
      <x:c r="M83" s="72"/>
      <x:c r="N83" s="64"/>
      <x:c r="O83" s="67" t="n">
        <x:f>IF(N83&gt;0,I83/N83,0)</x:f>
        <x:v>0</x:v>
      </x:c>
      <x:c r="P83" s="66"/>
      <x:c r="Q83" s="66"/>
    </x:row>
    <x:row r="84">
      <x:c r="A84" s="72"/>
      <x:c r="B84" s="73"/>
      <x:c r="C84" s="66"/>
      <x:c r="D84" s="66"/>
      <x:c r="E84" s="66"/>
      <x:c r="F84" s="66"/>
      <x:c r="G84" s="66"/>
      <x:c r="H84" s="66"/>
      <x:c r="I84" s="64"/>
      <x:c r="J84" s="64"/>
      <x:c r="K84" s="64"/>
      <x:c r="L84" s="64"/>
      <x:c r="M84" s="72"/>
      <x:c r="N84" s="64"/>
      <x:c r="O84" s="67" t="n">
        <x:f>IF(N84&gt;0,I84/N84,0)</x:f>
        <x:v>0</x:v>
      </x:c>
      <x:c r="P84" s="66"/>
      <x:c r="Q84" s="66"/>
    </x:row>
    <x:row r="85">
      <x:c r="A85" s="72"/>
      <x:c r="B85" s="73"/>
      <x:c r="C85" s="66"/>
      <x:c r="D85" s="66"/>
      <x:c r="E85" s="66"/>
      <x:c r="F85" s="66"/>
      <x:c r="G85" s="66"/>
      <x:c r="H85" s="66"/>
      <x:c r="I85" s="64"/>
      <x:c r="J85" s="64"/>
      <x:c r="K85" s="64"/>
      <x:c r="L85" s="64"/>
      <x:c r="M85" s="72"/>
      <x:c r="N85" s="64"/>
      <x:c r="O85" s="67" t="n">
        <x:f>IF(N85&gt;0,I85/N85,0)</x:f>
        <x:v>0</x:v>
      </x:c>
      <x:c r="P85" s="66"/>
      <x:c r="Q85" s="66"/>
    </x:row>
    <x:row r="86">
      <x:c r="A86" s="72"/>
      <x:c r="B86" s="73"/>
      <x:c r="C86" s="66"/>
      <x:c r="D86" s="66"/>
      <x:c r="E86" s="66"/>
      <x:c r="F86" s="66"/>
      <x:c r="G86" s="66"/>
      <x:c r="H86" s="66"/>
      <x:c r="I86" s="64"/>
      <x:c r="J86" s="64"/>
      <x:c r="K86" s="64"/>
      <x:c r="L86" s="64"/>
      <x:c r="M86" s="72"/>
      <x:c r="N86" s="64"/>
      <x:c r="O86" s="67" t="n">
        <x:f>IF(N86&gt;0,I86/N86,0)</x:f>
        <x:v>0</x:v>
      </x:c>
      <x:c r="P86" s="66"/>
      <x:c r="Q86" s="66"/>
    </x:row>
    <x:row r="87">
      <x:c r="A87" s="72"/>
      <x:c r="B87" s="73"/>
      <x:c r="C87" s="66"/>
      <x:c r="D87" s="66"/>
      <x:c r="E87" s="66"/>
      <x:c r="F87" s="66"/>
      <x:c r="G87" s="66"/>
      <x:c r="H87" s="66"/>
      <x:c r="I87" s="64"/>
      <x:c r="J87" s="64"/>
      <x:c r="K87" s="64"/>
      <x:c r="L87" s="64"/>
      <x:c r="M87" s="72"/>
      <x:c r="N87" s="64"/>
      <x:c r="O87" s="67" t="n">
        <x:f>IF(N87&gt;0,I87/N87,0)</x:f>
        <x:v>0</x:v>
      </x:c>
      <x:c r="P87" s="66"/>
      <x:c r="Q87" s="66"/>
    </x:row>
    <x:row r="88">
      <x:c r="A88" s="72"/>
      <x:c r="B88" s="73"/>
      <x:c r="C88" s="66"/>
      <x:c r="D88" s="66"/>
      <x:c r="E88" s="66"/>
      <x:c r="F88" s="66"/>
      <x:c r="G88" s="66"/>
      <x:c r="H88" s="66"/>
      <x:c r="I88" s="64"/>
      <x:c r="J88" s="64"/>
      <x:c r="K88" s="64"/>
      <x:c r="L88" s="64"/>
      <x:c r="M88" s="72"/>
      <x:c r="N88" s="64"/>
      <x:c r="O88" s="67" t="n">
        <x:f>IF(N88&gt;0,I88/N88,0)</x:f>
        <x:v>0</x:v>
      </x:c>
      <x:c r="P88" s="66"/>
      <x:c r="Q88" s="66"/>
    </x:row>
    <x:row r="89">
      <x:c r="A89" s="72"/>
      <x:c r="B89" s="73"/>
      <x:c r="C89" s="66"/>
      <x:c r="D89" s="66"/>
      <x:c r="E89" s="66"/>
      <x:c r="F89" s="66"/>
      <x:c r="G89" s="66"/>
      <x:c r="H89" s="66"/>
      <x:c r="I89" s="64"/>
      <x:c r="J89" s="64"/>
      <x:c r="K89" s="64"/>
      <x:c r="L89" s="64"/>
      <x:c r="M89" s="72"/>
      <x:c r="N89" s="64"/>
      <x:c r="O89" s="67" t="n">
        <x:f>IF(N89&gt;0,I89/N89,0)</x:f>
        <x:v>0</x:v>
      </x:c>
      <x:c r="P89" s="66"/>
      <x:c r="Q89" s="66"/>
    </x:row>
    <x:row r="90">
      <x:c r="A90" s="72"/>
      <x:c r="B90" s="73"/>
      <x:c r="C90" s="66"/>
      <x:c r="D90" s="66"/>
      <x:c r="E90" s="66"/>
      <x:c r="F90" s="66"/>
      <x:c r="G90" s="66"/>
      <x:c r="H90" s="66"/>
      <x:c r="I90" s="64"/>
      <x:c r="J90" s="64"/>
      <x:c r="K90" s="64"/>
      <x:c r="L90" s="64"/>
      <x:c r="M90" s="72"/>
      <x:c r="N90" s="64"/>
      <x:c r="O90" s="67" t="n">
        <x:f>IF(N90&gt;0,I90/N90,0)</x:f>
        <x:v>0</x:v>
      </x:c>
      <x:c r="P90" s="66"/>
      <x:c r="Q90" s="66"/>
    </x:row>
    <x:row r="91">
      <x:c r="A91" s="72"/>
      <x:c r="B91" s="73"/>
      <x:c r="C91" s="66"/>
      <x:c r="D91" s="66"/>
      <x:c r="E91" s="66"/>
      <x:c r="F91" s="66"/>
      <x:c r="G91" s="66"/>
      <x:c r="H91" s="66"/>
      <x:c r="I91" s="64"/>
      <x:c r="J91" s="64"/>
      <x:c r="K91" s="64"/>
      <x:c r="L91" s="64"/>
      <x:c r="M91" s="72"/>
      <x:c r="N91" s="64"/>
      <x:c r="O91" s="67" t="n">
        <x:f>IF(N91&gt;0,I91/N91,0)</x:f>
        <x:v>0</x:v>
      </x:c>
      <x:c r="P91" s="66"/>
      <x:c r="Q91" s="66"/>
    </x:row>
    <x:row r="92">
      <x:c r="A92" s="72"/>
      <x:c r="B92" s="73"/>
      <x:c r="C92" s="66"/>
      <x:c r="D92" s="66"/>
      <x:c r="E92" s="66"/>
      <x:c r="F92" s="66"/>
      <x:c r="G92" s="66"/>
      <x:c r="H92" s="66"/>
      <x:c r="I92" s="64"/>
      <x:c r="J92" s="64"/>
      <x:c r="K92" s="64"/>
      <x:c r="L92" s="64"/>
      <x:c r="M92" s="72"/>
      <x:c r="N92" s="64"/>
      <x:c r="O92" s="67" t="n">
        <x:f>IF(N92&gt;0,I92/N92,0)</x:f>
        <x:v>0</x:v>
      </x:c>
      <x:c r="P92" s="66"/>
      <x:c r="Q92" s="66"/>
    </x:row>
    <x:row r="93">
      <x:c r="A93" s="72"/>
      <x:c r="B93" s="73"/>
      <x:c r="C93" s="66"/>
      <x:c r="D93" s="66"/>
      <x:c r="E93" s="66"/>
      <x:c r="F93" s="66"/>
      <x:c r="G93" s="66"/>
      <x:c r="H93" s="66"/>
      <x:c r="I93" s="64"/>
      <x:c r="J93" s="64"/>
      <x:c r="K93" s="64"/>
      <x:c r="L93" s="64"/>
      <x:c r="M93" s="72"/>
      <x:c r="N93" s="64"/>
      <x:c r="O93" s="67" t="n">
        <x:f>IF(N93&gt;0,I93/N93,0)</x:f>
        <x:v>0</x:v>
      </x:c>
      <x:c r="P93" s="66"/>
      <x:c r="Q93" s="66"/>
    </x:row>
    <x:row r="94">
      <x:c r="A94" s="72"/>
      <x:c r="B94" s="73"/>
      <x:c r="C94" s="66"/>
      <x:c r="D94" s="66"/>
      <x:c r="E94" s="66"/>
      <x:c r="F94" s="66"/>
      <x:c r="G94" s="66"/>
      <x:c r="H94" s="66"/>
      <x:c r="I94" s="64"/>
      <x:c r="J94" s="64"/>
      <x:c r="K94" s="64"/>
      <x:c r="L94" s="64"/>
      <x:c r="M94" s="72"/>
      <x:c r="N94" s="64"/>
      <x:c r="O94" s="67" t="n">
        <x:f>IF(N94&gt;0,I94/N94,0)</x:f>
        <x:v>0</x:v>
      </x:c>
      <x:c r="P94" s="66"/>
      <x:c r="Q94" s="66"/>
    </x:row>
    <x:row r="95">
      <x:c r="A95" s="72"/>
      <x:c r="B95" s="73"/>
      <x:c r="C95" s="66"/>
      <x:c r="D95" s="66"/>
      <x:c r="E95" s="66"/>
      <x:c r="F95" s="66"/>
      <x:c r="G95" s="66"/>
      <x:c r="H95" s="66"/>
      <x:c r="I95" s="64"/>
      <x:c r="J95" s="64"/>
      <x:c r="K95" s="64"/>
      <x:c r="L95" s="64"/>
      <x:c r="M95" s="72"/>
      <x:c r="N95" s="64"/>
      <x:c r="O95" s="67" t="n">
        <x:f>IF(N95&gt;0,I95/N95,0)</x:f>
        <x:v>0</x:v>
      </x:c>
      <x:c r="P95" s="66"/>
      <x:c r="Q95" s="66"/>
    </x:row>
    <x:row r="96">
      <x:c r="A96" s="72"/>
      <x:c r="B96" s="73"/>
      <x:c r="C96" s="66"/>
      <x:c r="D96" s="66"/>
      <x:c r="E96" s="66"/>
      <x:c r="F96" s="66"/>
      <x:c r="G96" s="66"/>
      <x:c r="H96" s="66"/>
      <x:c r="I96" s="64"/>
      <x:c r="J96" s="64"/>
      <x:c r="K96" s="64"/>
      <x:c r="L96" s="64"/>
      <x:c r="M96" s="72"/>
      <x:c r="N96" s="64"/>
      <x:c r="O96" s="67" t="n">
        <x:f>IF(N96&gt;0,I96/N96,0)</x:f>
        <x:v>0</x:v>
      </x:c>
      <x:c r="P96" s="66"/>
      <x:c r="Q96" s="66"/>
    </x:row>
    <x:row r="97">
      <x:c r="A97" s="72"/>
      <x:c r="B97" s="73"/>
      <x:c r="C97" s="66"/>
      <x:c r="D97" s="66"/>
      <x:c r="E97" s="66"/>
      <x:c r="F97" s="66"/>
      <x:c r="G97" s="66"/>
      <x:c r="H97" s="66"/>
      <x:c r="I97" s="64"/>
      <x:c r="J97" s="64"/>
      <x:c r="K97" s="64"/>
      <x:c r="L97" s="64"/>
      <x:c r="M97" s="72"/>
      <x:c r="N97" s="64"/>
      <x:c r="O97" s="67" t="n">
        <x:f>IF(N97&gt;0,I97/N97,0)</x:f>
        <x:v>0</x:v>
      </x:c>
      <x:c r="P97" s="66"/>
      <x:c r="Q97" s="66"/>
    </x:row>
    <x:row r="98">
      <x:c r="A98" s="72"/>
      <x:c r="B98" s="73"/>
      <x:c r="C98" s="66"/>
      <x:c r="D98" s="66"/>
      <x:c r="E98" s="66"/>
      <x:c r="F98" s="66"/>
      <x:c r="G98" s="66"/>
      <x:c r="H98" s="66"/>
      <x:c r="I98" s="64"/>
      <x:c r="J98" s="64"/>
      <x:c r="K98" s="64"/>
      <x:c r="L98" s="64"/>
      <x:c r="M98" s="72"/>
      <x:c r="N98" s="64"/>
      <x:c r="O98" s="67" t="n">
        <x:f>IF(N98&gt;0,I98/N98,0)</x:f>
        <x:v>0</x:v>
      </x:c>
      <x:c r="P98" s="66"/>
      <x:c r="Q98" s="66"/>
    </x:row>
    <x:row r="99">
      <x:c r="A99" s="72"/>
      <x:c r="B99" s="73"/>
      <x:c r="C99" s="66"/>
      <x:c r="D99" s="66"/>
      <x:c r="E99" s="66"/>
      <x:c r="F99" s="66"/>
      <x:c r="G99" s="66"/>
      <x:c r="H99" s="66"/>
      <x:c r="I99" s="64"/>
      <x:c r="J99" s="64"/>
      <x:c r="K99" s="64"/>
      <x:c r="L99" s="64"/>
      <x:c r="M99" s="72"/>
      <x:c r="N99" s="64"/>
      <x:c r="O99" s="67" t="n">
        <x:f>IF(N99&gt;0,I99/N99,0)</x:f>
        <x:v>0</x:v>
      </x:c>
      <x:c r="P99" s="66"/>
      <x:c r="Q99" s="66"/>
    </x:row>
    <x:row r="100">
      <x:c r="A100" s="72"/>
      <x:c r="B100" s="73"/>
      <x:c r="C100" s="66"/>
      <x:c r="D100" s="66"/>
      <x:c r="E100" s="66"/>
      <x:c r="F100" s="66"/>
      <x:c r="G100" s="66"/>
      <x:c r="H100" s="66"/>
      <x:c r="I100" s="64"/>
      <x:c r="J100" s="64"/>
      <x:c r="K100" s="64"/>
      <x:c r="L100" s="64"/>
      <x:c r="M100" s="72"/>
      <x:c r="N100" s="64"/>
      <x:c r="O100" s="67" t="n">
        <x:f>IF(N100&gt;0,I100/N100,0)</x:f>
        <x:v>0</x:v>
      </x:c>
      <x:c r="P100" s="66"/>
      <x:c r="Q100" s="66"/>
    </x:row>
    <x:row r="101">
      <x:c r="A101" s="72"/>
      <x:c r="B101" s="73"/>
      <x:c r="C101" s="66"/>
      <x:c r="D101" s="66"/>
      <x:c r="E101" s="66"/>
      <x:c r="F101" s="66"/>
      <x:c r="G101" s="66"/>
      <x:c r="H101" s="66"/>
      <x:c r="I101" s="64"/>
      <x:c r="J101" s="64"/>
      <x:c r="K101" s="64"/>
      <x:c r="L101" s="64"/>
      <x:c r="M101" s="72"/>
      <x:c r="N101" s="64"/>
      <x:c r="O101" s="67" t="n">
        <x:f>IF(N101&gt;0,I101/N101,0)</x:f>
        <x:v>0</x:v>
      </x:c>
      <x:c r="P101" s="66"/>
      <x:c r="Q101" s="66"/>
    </x:row>
    <x:row r="102">
      <x:c r="A102" s="72"/>
      <x:c r="B102" s="73"/>
      <x:c r="C102" s="66"/>
      <x:c r="D102" s="66"/>
      <x:c r="E102" s="66"/>
      <x:c r="F102" s="66"/>
      <x:c r="G102" s="66"/>
      <x:c r="H102" s="66"/>
      <x:c r="I102" s="64"/>
      <x:c r="J102" s="64"/>
      <x:c r="K102" s="64"/>
      <x:c r="L102" s="64"/>
      <x:c r="M102" s="72"/>
      <x:c r="N102" s="64"/>
      <x:c r="O102" s="67" t="n">
        <x:f>IF(N102&gt;0,I102/N102,0)</x:f>
        <x:v>0</x:v>
      </x:c>
      <x:c r="P102" s="66"/>
      <x:c r="Q102" s="66"/>
    </x:row>
    <x:row r="103">
      <x:c r="A103" s="72"/>
      <x:c r="B103" s="73"/>
      <x:c r="C103" s="66"/>
      <x:c r="D103" s="66"/>
      <x:c r="E103" s="66"/>
      <x:c r="F103" s="66"/>
      <x:c r="G103" s="66"/>
      <x:c r="H103" s="66"/>
      <x:c r="I103" s="64"/>
      <x:c r="J103" s="64"/>
      <x:c r="K103" s="64"/>
      <x:c r="L103" s="64"/>
      <x:c r="M103" s="72"/>
      <x:c r="N103" s="64"/>
      <x:c r="O103" s="67" t="n">
        <x:f>IF(N103&gt;0,I103/N103,0)</x:f>
        <x:v>0</x:v>
      </x:c>
      <x:c r="P103" s="66"/>
      <x:c r="Q103" s="66"/>
    </x:row>
  </x:sheetData>
  <x:dataValidations count="2">
    <x:dataValidation type="list" sqref="C4:C103">
      <x:formula1>"Moto para Todos,Verificarte,TuClick"</x:formula1>
    </x:dataValidation>
    <x:dataValidation type="list" sqref="L4:L103">
      <x:formula1>"Pagado,Pendiente"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Pr>
    <x:tabColor rgb="FF264478"/>
  </x:sheetPr>
  <x:sheetViews>
    <x:sheetView showGridLines="0" workbookViewId="0"/>
  </x:sheetViews>
  <x:sheetFormatPr defaultRowHeight="15"/>
  <x:cols>
    <x:col min="2" max="2" width="30" hidden="0" customWidth="1"/>
    <x:col min="3" max="3" width="44" hidden="0" customWidth="1"/>
    <x:col min="4" max="4" width="40" hidden="0" customWidth="1"/>
    <x:col min="5" max="5" width="32" hidden="0" customWidth="1"/>
    <x:col min="6" max="6" width="27" hidden="0" customWidth="1"/>
    <x:col min="7" max="7" width="27" hidden="0" customWidth="1"/>
  </x:cols>
  <x:sheetData>
    <x:row r="1">
      <x:c r="B1"/>
      <x:c r="C1"/>
      <x:c r="D1"/>
      <x:c r="E1"/>
      <x:c r="F1"/>
      <x:c r="G1"/>
    </x:row>
    <x:row r="2">
      <x:c r="B2" s="157" t="str">
        <x:v>Guía de actualización del archivo de costos</x:v>
      </x:c>
      <x:c r="C2"/>
      <x:c r="D2"/>
      <x:c r="E2"/>
      <x:c r="F2"/>
      <x:c r="G2"/>
    </x:row>
    <x:row r="3">
      <x:c r="B3"/>
      <x:c r="C3"/>
      <x:c r="D3"/>
      <x:c r="E3"/>
      <x:c r="F3"/>
      <x:c r="G3"/>
    </x:row>
    <x:row r="4">
      <x:c r="B4" s="209" t="str">
        <x:v>Pestaña</x:v>
      </x:c>
      <x:c r="C4" s="209" t="str">
        <x:v>Uso</x:v>
      </x:c>
      <x:c r="D4" s="209" t="str">
        <x:v>Cuándo actualizar</x:v>
      </x:c>
      <x:c r="E4" s="209" t="str">
        <x:v>Responsable</x:v>
      </x:c>
      <x:c r="F4"/>
      <x:c r="G4"/>
    </x:row>
    <x:row r="5">
      <x:c r="B5" s="78" t="str">
        <x:v>Resumen</x:v>
      </x:c>
      <x:c r="C5" s="78" t="str">
        <x:v>Resultado automático por empresa y grupo</x:v>
      </x:c>
      <x:c r="D5" s="78" t="str">
        <x:v>No se diligencia</x:v>
      </x:c>
      <x:c r="E5" s="78" t="str">
        <x:v>Automático</x:v>
      </x:c>
      <x:c r="F5"/>
      <x:c r="G5"/>
    </x:row>
    <x:row r="6">
      <x:c r="B6" s="78" t="str">
        <x:v>Maestro Nomina</x:v>
      </x:c>
      <x:c r="C6" s="78" t="str">
        <x:v>Base fija de personal y honorarios</x:v>
      </x:c>
      <x:c r="D6" s="78" t="str">
        <x:v>Ingreso, retiro o cambio contractual</x:v>
      </x:c>
      <x:c r="E6" s="78" t="str">
        <x:v>Talento humano / Contabilidad</x:v>
      </x:c>
      <x:c r="F6"/>
      <x:c r="G6"/>
    </x:row>
    <x:row r="7">
      <x:c r="B7" s="78" t="str">
        <x:v>Novedades Mensuales</x:v>
      </x:c>
      <x:c r="C7" s="78" t="str">
        <x:v>Cambios variables del período</x:v>
      </x:c>
      <x:c r="D7" s="78" t="str">
        <x:v>Solo cuando existan novedades</x:v>
      </x:c>
      <x:c r="E7" s="78" t="str">
        <x:v>Talento humano</x:v>
      </x:c>
      <x:c r="F7"/>
      <x:c r="G7"/>
    </x:row>
    <x:row r="8">
      <x:c r="B8" s="78" t="str">
        <x:v>Gastos por Punto</x:v>
      </x:c>
      <x:c r="C8" s="78" t="str">
        <x:v>Gastos operativos distribuidos</x:v>
      </x:c>
      <x:c r="D8" s="78" t="str">
        <x:v>Cuando cambie el valor o la asignación</x:v>
      </x:c>
      <x:c r="E8" s="78" t="str">
        <x:v>Administración / Contabilidad</x:v>
      </x:c>
      <x:c r="F8"/>
      <x:c r="G8"/>
    </x:row>
    <x:row r="9">
      <x:c r="B9" s="78" t="str">
        <x:v>Inversiones</x:v>
      </x:c>
      <x:c r="C9" s="78" t="str">
        <x:v>Adecuaciones, activos y proyectos</x:v>
      </x:c>
      <x:c r="D9" s="78" t="str">
        <x:v>Cuando exista una inversión</x:v>
      </x:c>
      <x:c r="E9" s="78" t="str">
        <x:v>Administración / Financiero</x:v>
      </x:c>
      <x:c r="F9"/>
      <x:c r="G9"/>
    </x:row>
    <x:row r="10">
      <x:c r="B10" s="78" t="str">
        <x:v>Parametros</x:v>
      </x:c>
      <x:c r="C10" s="78" t="str">
        <x:v>Tasas legales y comerciales</x:v>
      </x:c>
      <x:c r="D10" s="78" t="str">
        <x:v>Cambio normativo o anual</x:v>
      </x:c>
      <x:c r="E10" s="78" t="str">
        <x:v>Contabilidad</x:v>
      </x:c>
      <x:c r="F10"/>
      <x:c r="G10"/>
    </x:row>
    <x:row r="11">
      <x:c r="B11" s="78" t="str">
        <x:v>Guia de Cargue</x:v>
      </x:c>
      <x:c r="C11" s="78" t="str">
        <x:v>Instrucciones del proceso</x:v>
      </x:c>
      <x:c r="D11" s="78" t="str">
        <x:v>No se diligencia</x:v>
      </x:c>
      <x:c r="E11" s="78" t="str">
        <x:v>Consulta</x:v>
      </x:c>
      <x:c r="F11"/>
      <x:c r="G11"/>
    </x:row>
    <x:row r="12">
      <x:c r="B12" s="78"/>
      <x:c r="C12" s="78"/>
      <x:c r="D12" s="78"/>
      <x:c r="E12" s="78"/>
      <x:c r="F12"/>
      <x:c r="G12"/>
    </x:row>
    <x:row r="13">
      <x:c r="B13" s="215" t="str">
        <x:v>Carga mensual a la aplicación</x:v>
      </x:c>
      <x:c r="C13" s="215" t="str">
        <x:v>Archivo</x:v>
      </x:c>
      <x:c r="D13" s="215" t="str">
        <x:v>Tratamiento</x:v>
      </x:c>
      <x:c r="E13" s="215" t="str">
        <x:v>Resultado</x:v>
      </x:c>
      <x:c r="F13"/>
      <x:c r="G13"/>
    </x:row>
    <x:row r="14" ht="32" customHeight="1">
      <x:c r="B14" s="78" t="str">
        <x:v>Ventas de motos</x:v>
      </x:c>
      <x:c r="C14" s="78" t="str">
        <x:v>INFORME DE VENTAS original</x:v>
      </x:c>
      <x:c r="D14" s="78" t="str">
        <x:v>La aplicación calcula comisión comercial de 1,8%</x:v>
      </x:c>
      <x:c r="E14" s="78" t="str">
        <x:v>Ingresos, costos, margen y comisión</x:v>
      </x:c>
      <x:c r="F14"/>
      <x:c r="G14"/>
    </x:row>
    <x:row r="15" ht="32" customHeight="1">
      <x:c r="B15" s="78" t="str">
        <x:v>Posventa</x:v>
      </x:c>
      <x:c r="C15" s="78" t="str">
        <x:v>Archivo original, pestaña BASE</x:v>
      </x:c>
      <x:c r="D15" s="78" t="str">
        <x:v>La aplicación calcula comisión de posventa de 5%</x:v>
      </x:c>
      <x:c r="E15" s="78" t="str">
        <x:v>Ingresos, costos, utilidad y comisión</x:v>
      </x:c>
      <x:c r="F15"/>
      <x:c r="G15"/>
    </x:row>
    <x:row r="16" ht="32" customHeight="1">
      <x:c r="B16" s="78" t="str">
        <x:v>Costos</x:v>
      </x:c>
      <x:c r="C16" s="78" t="str">
        <x:v>Este archivo</x:v>
      </x:c>
      <x:c r="D16" s="78" t="str">
        <x:v>Lee nómina, honorarios, gastos e inversiones</x:v>
      </x:c>
      <x:c r="E16" s="78" t="str">
        <x:v>Costo completo por empresa y grupo</x:v>
      </x:c>
      <x:c r="F16"/>
      <x:c r="G16"/>
    </x:row>
    <x:row r="17">
      <x:c r="B17"/>
      <x:c r="C17"/>
      <x:c r="D17"/>
      <x:c r="E17"/>
      <x:c r="F17"/>
      <x:c r="G17"/>
    </x:row>
    <x:row r="18">
      <x:c r="B18"/>
      <x:c r="C18"/>
      <x:c r="D18"/>
      <x:c r="E18"/>
      <x:c r="F18"/>
      <x:c r="G18"/>
    </x:row>
    <x:row r="19">
      <x:c r="B19"/>
      <x:c r="C19"/>
      <x:c r="D19"/>
      <x:c r="E19"/>
      <x:c r="F19"/>
      <x:c r="G19"/>
    </x:row>
    <x:row r="20">
      <x:c r="B20"/>
      <x:c r="C20"/>
      <x:c r="D20"/>
      <x:c r="E20"/>
      <x:c r="F20"/>
      <x:c r="G20"/>
    </x:row>
    <x:row r="21">
      <x:c r="B21"/>
      <x:c r="C21"/>
      <x:c r="D21"/>
      <x:c r="E21"/>
      <x:c r="F21"/>
      <x:c r="G21"/>
    </x:row>
    <x:row r="22">
      <x:c r="B22"/>
      <x:c r="C22"/>
      <x:c r="D22"/>
      <x:c r="E22"/>
      <x:c r="F22"/>
      <x:c r="G22"/>
    </x:row>
    <x:row r="24">
      <x:c r="B24"/>
      <x:c r="C24"/>
      <x:c r="D24"/>
      <x:c r="E24"/>
      <x:c r="F24"/>
      <x:c r="G24"/>
    </x:row>
    <x:row r="25">
      <x:c r="B25"/>
      <x:c r="C25"/>
      <x:c r="D25"/>
      <x:c r="E25"/>
      <x:c r="F25"/>
      <x:c r="G25"/>
    </x:row>
    <x:row r="26">
      <x:c r="B26"/>
      <x:c r="C26"/>
      <x:c r="D26"/>
      <x:c r="E26"/>
      <x:c r="F26"/>
      <x:c r="G26"/>
    </x:row>
    <x:row r="27">
      <x:c r="B27"/>
      <x:c r="C27"/>
      <x:c r="D27"/>
      <x:c r="E27"/>
      <x:c r="F27"/>
      <x:c r="G27"/>
    </x:row>
    <x:row r="28">
      <x:c r="B28"/>
      <x:c r="C28"/>
      <x:c r="D28"/>
      <x:c r="E28"/>
      <x:c r="F28"/>
      <x:c r="G28"/>
    </x:row>
    <x:row r="29">
      <x:c r="B29"/>
      <x:c r="C29"/>
      <x:c r="D29"/>
      <x:c r="E29"/>
      <x:c r="F29"/>
      <x:c r="G29"/>
    </x:row>
    <x:row r="30">
      <x:c r="B30"/>
      <x:c r="C30"/>
      <x:c r="D30"/>
      <x:c r="E30"/>
      <x:c r="F30"/>
      <x:c r="G30"/>
    </x:row>
    <x:row r="31">
      <x:c r="B31"/>
      <x:c r="C31"/>
      <x:c r="D31"/>
      <x:c r="E31"/>
      <x:c r="F31"/>
      <x:c r="G31"/>
    </x:row>
    <x:row r="33">
      <x:c r="B33"/>
      <x:c r="C33"/>
      <x:c r="D33"/>
      <x:c r="E33"/>
      <x:c r="F33"/>
      <x:c r="G33"/>
    </x:row>
    <x:row r="34">
      <x:c r="B34"/>
      <x:c r="C34"/>
      <x:c r="D34"/>
      <x:c r="E34"/>
      <x:c r="F34"/>
      <x:c r="G34"/>
    </x:row>
    <x:row r="35">
      <x:c r="B35"/>
      <x:c r="C35"/>
      <x:c r="D35"/>
      <x:c r="E35"/>
      <x:c r="F35"/>
      <x:c r="G35"/>
    </x:row>
    <x:row r="36">
      <x:c r="B36"/>
      <x:c r="C36"/>
      <x:c r="D36"/>
      <x:c r="E36"/>
      <x:c r="F36"/>
      <x:c r="G36"/>
    </x:row>
    <x:row r="37">
      <x:c r="B37"/>
      <x:c r="C37"/>
      <x:c r="D37"/>
      <x:c r="E37"/>
      <x:c r="F37"/>
      <x:c r="G37"/>
    </x:row>
    <x:row r="38">
      <x:c r="B38"/>
      <x:c r="C38"/>
      <x:c r="D38"/>
      <x:c r="E38"/>
      <x:c r="F38"/>
      <x:c r="G38"/>
    </x:row>
    <x:row r="40">
      <x:c r="B40"/>
      <x:c r="C40"/>
      <x:c r="D40"/>
      <x:c r="E40"/>
      <x:c r="F40"/>
      <x:c r="G40"/>
    </x:row>
    <x:row r="41">
      <x:c r="B41"/>
      <x:c r="C41"/>
      <x:c r="D41"/>
      <x:c r="E41"/>
      <x:c r="F41"/>
      <x:c r="G41"/>
    </x:row>
    <x:row r="42">
      <x:c r="B42"/>
      <x:c r="C42"/>
      <x:c r="D42"/>
      <x:c r="E42"/>
      <x:c r="F42"/>
      <x:c r="G42"/>
    </x:row>
    <x:row r="43">
      <x:c r="B43"/>
      <x:c r="C43"/>
      <x:c r="D43"/>
      <x:c r="E43"/>
      <x:c r="F43"/>
      <x:c r="G43"/>
    </x:row>
    <x:row r="44">
      <x:c r="B44"/>
      <x:c r="C44"/>
      <x:c r="D44"/>
      <x:c r="E44"/>
      <x:c r="F44"/>
      <x:c r="G44"/>
    </x:row>
    <x:row r="45">
      <x:c r="B45"/>
      <x:c r="C45"/>
      <x:c r="D45"/>
      <x:c r="E45"/>
      <x:c r="F45"/>
      <x:c r="G45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1D5D8F"/>
  </x:sheetPr>
  <x:sheetViews>
    <x:sheetView showGridLines="0" workbookViewId="0">
      <x:pane xSplit="4" ySplit="7" topLeftCell="E8" activePane="bottomRight" state="frozen"/>
    </x:sheetView>
  </x:sheetViews>
  <x:sheetFormatPr defaultRowHeight="15"/>
  <x:cols>
    <x:col min="1" max="1" width="19" hidden="0" customWidth="1"/>
    <x:col min="2" max="2" width="22" hidden="0" customWidth="1"/>
    <x:col min="3" max="3" width="15" hidden="0" customWidth="1"/>
    <x:col min="4" max="4" width="14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2" hidden="0" customWidth="1"/>
    <x:col min="20" max="20" width="12" hidden="0" customWidth="1"/>
    <x:col min="21" max="21" width="12" hidden="0" customWidth="1"/>
    <x:col min="22" max="22" width="12" hidden="0" customWidth="1"/>
    <x:col min="23" max="23" width="12" hidden="0" customWidth="1"/>
    <x:col min="24" max="24" width="12" hidden="0" customWidth="1"/>
    <x:col min="25" max="25" width="12" hidden="0" customWidth="1"/>
    <x:col min="26" max="26" width="12" hidden="0" customWidth="1"/>
    <x:col min="27" max="27" width="12" hidden="0" customWidth="1"/>
    <x:col min="28" max="28" width="12" hidden="0" customWidth="1"/>
    <x:col min="29" max="29" width="12" hidden="0" customWidth="1"/>
    <x:col min="30" max="30" width="12" hidden="0" customWidth="1"/>
    <x:col min="31" max="31" width="12" hidden="0" customWidth="1"/>
    <x:col min="32" max="32" width="12" hidden="0" customWidth="1"/>
    <x:col min="33" max="33" width="12" hidden="0" customWidth="1"/>
    <x:col min="34" max="34" width="12" hidden="0" customWidth="1"/>
    <x:col min="35" max="35" width="12" hidden="0" customWidth="1"/>
    <x:col min="36" max="36" width="12" hidden="0" customWidth="1"/>
    <x:col min="37" max="37" width="12" hidden="0" customWidth="1"/>
    <x:col min="38" max="38" width="13" hidden="0" customWidth="1"/>
    <x:col min="39" max="39" width="13" hidden="0" customWidth="1"/>
    <x:col min="40" max="40" width="13" hidden="0" customWidth="1"/>
    <x:col min="41" max="41" width="13" hidden="0" customWidth="1"/>
    <x:col min="42" max="42" width="18" hidden="0" customWidth="1"/>
  </x:cols>
  <x:sheetData>
    <x:row r="1">
      <x:c r="A1" s="157" t="str">
        <x:v>Distribución mensual de gastos de operación por punto</x:v>
      </x:c>
    </x:row>
    <x:row r="2">
      <x:c r="A2" s="158" t="str">
        <x:v>Los valores y porcentajes iniciales corresponden a la distribución aprobada para 2026. Actualice únicamente cuando cambie el gasto o su asignación.</x:v>
      </x:c>
    </x:row>
    <x:row r="3">
      <x:c r="A3" s="168" t="str">
        <x:v>La nómina y los honorarios se calculan únicamente en Maestro Nomina y no se repiten en esta hoja.</x:v>
      </x:c>
    </x:row>
    <x:row r="5">
      <x:c r="A5" s="191" t="str">
        <x:v>Datos del gasto</x:v>
      </x:c>
      <x:c r="B5" s="191"/>
      <x:c r="C5" s="191"/>
      <x:c r="D5" s="191"/>
      <x:c r="E5" s="191" t="str">
        <x:v>Distribución porcentual</x:v>
      </x:c>
      <x:c r="F5" s="191"/>
      <x:c r="G5" s="191"/>
      <x:c r="H5" s="191"/>
      <x:c r="I5" s="191"/>
      <x:c r="J5" s="191"/>
      <x:c r="K5" s="191"/>
      <x:c r="L5" s="191"/>
      <x:c r="M5" s="191"/>
      <x:c r="N5" s="191"/>
      <x:c r="O5" s="191"/>
      <x:c r="P5" s="191" t="str">
        <x:v>Distribución por valor</x:v>
      </x:c>
      <x:c r="Q5" s="191"/>
      <x:c r="R5" s="191"/>
      <x:c r="S5" s="191"/>
      <x:c r="T5" s="191"/>
      <x:c r="U5" s="191"/>
      <x:c r="V5" s="191"/>
      <x:c r="W5" s="191"/>
      <x:c r="X5" s="191"/>
      <x:c r="Y5" s="191"/>
      <x:c r="Z5" s="191"/>
      <x:c r="AA5" s="191" t="str">
        <x:v>Valor asignado por punto</x:v>
      </x:c>
      <x:c r="AB5" s="191"/>
      <x:c r="AC5" s="191"/>
      <x:c r="AD5" s="191"/>
      <x:c r="AE5" s="191"/>
      <x:c r="AF5" s="191"/>
      <x:c r="AG5" s="191"/>
      <x:c r="AH5" s="191"/>
      <x:c r="AI5" s="191"/>
      <x:c r="AJ5" s="191"/>
      <x:c r="AK5" s="191"/>
      <x:c r="AL5" s="191" t="str">
        <x:v>Controles</x:v>
      </x:c>
      <x:c r="AM5" s="191"/>
      <x:c r="AN5" s="191"/>
      <x:c r="AO5" s="191"/>
      <x:c r="AP5" s="191"/>
    </x:row>
    <x:row r="6" ht="42" customHeight="1">
      <x:c r="A6" s="196" t="str">
        <x:v>Periodo</x:v>
      </x:c>
      <x:c r="B6" s="196" t="str">
        <x:v>Concepto</x:v>
      </x:c>
      <x:c r="C6" s="196" t="str">
        <x:v>Valor total</x:v>
      </x:c>
      <x:c r="D6" s="196" t="str">
        <x:v>Método</x:v>
      </x:c>
      <x:c r="E6" s="196" t="str">
        <x:v>3RA VENTAS</x:v>
      </x:c>
      <x:c r="F6" s="196" t="str">
        <x:v>3RA TALLER</x:v>
      </x:c>
      <x:c r="G6" s="196" t="str">
        <x:v>HERO 7</x:v>
      </x:c>
      <x:c r="H6" s="196" t="str">
        <x:v>HERO 7 TALLER</x:v>
      </x:c>
      <x:c r="I6" s="196" t="str">
        <x:v>SIBUNDOY</x:v>
      </x:c>
      <x:c r="J6" s="196" t="str">
        <x:v>BODEGAS HERO</x:v>
      </x:c>
      <x:c r="K6" s="196" t="str">
        <x:v>HONDA</x:v>
      </x:c>
      <x:c r="L6" s="196" t="str">
        <x:v>TU CLICK 7</x:v>
      </x:c>
      <x:c r="M6" s="196" t="str">
        <x:v>FEPICOL</x:v>
      </x:c>
      <x:c r="N6" s="196" t="str">
        <x:v>LA NAVE</x:v>
      </x:c>
      <x:c r="O6" s="196" t="str">
        <x:v>ADMINISTRACIÓN</x:v>
      </x:c>
      <x:c r="P6" s="196" t="str">
        <x:v>3RA VENTAS</x:v>
      </x:c>
      <x:c r="Q6" s="196" t="str">
        <x:v>3RA TALLER</x:v>
      </x:c>
      <x:c r="R6" s="196" t="str">
        <x:v>HERO 7</x:v>
      </x:c>
      <x:c r="S6" s="196" t="str">
        <x:v>HERO 7 TALLER</x:v>
      </x:c>
      <x:c r="T6" s="196" t="str">
        <x:v>SIBUNDOY</x:v>
      </x:c>
      <x:c r="U6" s="196" t="str">
        <x:v>BODEGAS HERO</x:v>
      </x:c>
      <x:c r="V6" s="196" t="str">
        <x:v>HONDA</x:v>
      </x:c>
      <x:c r="W6" s="196" t="str">
        <x:v>TU CLICK 7</x:v>
      </x:c>
      <x:c r="X6" s="196" t="str">
        <x:v>FEPICOL</x:v>
      </x:c>
      <x:c r="Y6" s="196" t="str">
        <x:v>LA NAVE</x:v>
      </x:c>
      <x:c r="Z6" s="196" t="str">
        <x:v>ADMINISTRACIÓN</x:v>
      </x:c>
      <x:c r="AA6" s="196" t="str">
        <x:v>3RA VENTAS</x:v>
      </x:c>
      <x:c r="AB6" s="196" t="str">
        <x:v>3RA TALLER</x:v>
      </x:c>
      <x:c r="AC6" s="196" t="str">
        <x:v>HERO 7</x:v>
      </x:c>
      <x:c r="AD6" s="196" t="str">
        <x:v>HERO 7 TALLER</x:v>
      </x:c>
      <x:c r="AE6" s="196" t="str">
        <x:v>SIBUNDOY</x:v>
      </x:c>
      <x:c r="AF6" s="196" t="str">
        <x:v>BODEGAS HERO</x:v>
      </x:c>
      <x:c r="AG6" s="196" t="str">
        <x:v>HONDA</x:v>
      </x:c>
      <x:c r="AH6" s="196" t="str">
        <x:v>TU CLICK 7</x:v>
      </x:c>
      <x:c r="AI6" s="196" t="str">
        <x:v>FEPICOL</x:v>
      </x:c>
      <x:c r="AJ6" s="196" t="str">
        <x:v>LA NAVE</x:v>
      </x:c>
      <x:c r="AK6" s="196" t="str">
        <x:v>ADMINISTRACIÓN</x:v>
      </x:c>
      <x:c r="AL6" s="196" t="str">
        <x:v>Suma %</x:v>
      </x:c>
      <x:c r="AM6" s="196" t="str">
        <x:v>Suma valor</x:v>
      </x:c>
      <x:c r="AN6" s="196" t="str">
        <x:v>Total asignado</x:v>
      </x:c>
      <x:c r="AO6" s="196" t="str">
        <x:v>Diferencia</x:v>
      </x:c>
      <x:c r="AP6" s="196" t="str">
        <x:v>Estado</x:v>
      </x:c>
    </x:row>
    <x:row r="7" ht="32" customHeight="1">
      <x:c r="A7" s="201" t="str">
        <x:v>Empresa / unidad</x:v>
      </x:c>
      <x:c r="B7" s="201" t="str"/>
      <x:c r="C7" s="201"/>
      <x:c r="D7" s="201" t="str"/>
      <x:c r="E7" s="201" t="str">
        <x:v>Moto para Todos</x:v>
      </x:c>
      <x:c r="F7" s="201" t="str">
        <x:v>Moto para Todos</x:v>
      </x:c>
      <x:c r="G7" s="201" t="str">
        <x:v>Moto para Todos</x:v>
      </x:c>
      <x:c r="H7" s="201" t="str">
        <x:v>Moto para Todos</x:v>
      </x:c>
      <x:c r="I7" s="201" t="str">
        <x:v>Moto para Todos</x:v>
      </x:c>
      <x:c r="J7" s="201" t="str">
        <x:v>Moto para Todos</x:v>
      </x:c>
      <x:c r="K7" s="201" t="str">
        <x:v>Verificarte</x:v>
      </x:c>
      <x:c r="L7" s="201" t="str">
        <x:v>TuClick</x:v>
      </x:c>
      <x:c r="M7" s="201" t="str">
        <x:v>TuClick</x:v>
      </x:c>
      <x:c r="N7" s="201" t="str">
        <x:v>TuClick</x:v>
      </x:c>
      <x:c r="O7" s="201" t="str">
        <x:v>Compartido</x:v>
      </x:c>
      <x:c r="P7" s="201" t="str">
        <x:v>Moto para Todos</x:v>
      </x:c>
      <x:c r="Q7" s="201" t="str">
        <x:v>Moto para Todos</x:v>
      </x:c>
      <x:c r="R7" s="201" t="str">
        <x:v>Moto para Todos</x:v>
      </x:c>
      <x:c r="S7" s="201" t="str">
        <x:v>Moto para Todos</x:v>
      </x:c>
      <x:c r="T7" s="201" t="str">
        <x:v>Moto para Todos</x:v>
      </x:c>
      <x:c r="U7" s="201" t="str">
        <x:v>Moto para Todos</x:v>
      </x:c>
      <x:c r="V7" s="201" t="str">
        <x:v>Verificarte</x:v>
      </x:c>
      <x:c r="W7" s="201" t="str">
        <x:v>TuClick</x:v>
      </x:c>
      <x:c r="X7" s="201" t="str">
        <x:v>TuClick</x:v>
      </x:c>
      <x:c r="Y7" s="201" t="str">
        <x:v>TuClick</x:v>
      </x:c>
      <x:c r="Z7" s="201" t="str">
        <x:v>Compartido</x:v>
      </x:c>
      <x:c r="AA7" s="201" t="str">
        <x:v>Moto para Todos</x:v>
      </x:c>
      <x:c r="AB7" s="201" t="str">
        <x:v>Moto para Todos</x:v>
      </x:c>
      <x:c r="AC7" s="201" t="str">
        <x:v>Moto para Todos</x:v>
      </x:c>
      <x:c r="AD7" s="201" t="str">
        <x:v>Moto para Todos</x:v>
      </x:c>
      <x:c r="AE7" s="201" t="str">
        <x:v>Moto para Todos</x:v>
      </x:c>
      <x:c r="AF7" s="201" t="str">
        <x:v>Moto para Todos</x:v>
      </x:c>
      <x:c r="AG7" s="201" t="str">
        <x:v>Verificarte</x:v>
      </x:c>
      <x:c r="AH7" s="201" t="str">
        <x:v>TuClick</x:v>
      </x:c>
      <x:c r="AI7" s="201" t="str">
        <x:v>TuClick</x:v>
      </x:c>
      <x:c r="AJ7" s="201" t="str">
        <x:v>TuClick</x:v>
      </x:c>
      <x:c r="AK7" s="201" t="str">
        <x:v>Compartido</x:v>
      </x:c>
      <x:c r="AL7" s="201" t="str"/>
      <x:c r="AM7" s="201" t="str"/>
      <x:c r="AN7" s="201" t="str"/>
      <x:c r="AO7" s="201" t="str"/>
      <x:c r="AP7" s="201" t="str"/>
    </x:row>
    <x:row r="8">
      <x:c r="A8" t="str">
        <x:v>Promedio mensual 2026</x:v>
      </x:c>
      <x:c r="B8" t="str">
        <x:v>ARRIENDO</x:v>
      </x:c>
      <x:c r="C8" s="181" t="n">
        <x:v>32761389</x:v>
      </x:c>
      <x:c r="D8" s="206" t="str">
        <x:v>Valor</x:v>
      </x:c>
      <x:c r="E8" s="204"/>
      <x:c r="F8" s="204"/>
      <x:c r="G8" s="204"/>
      <x:c r="H8" s="204"/>
      <x:c r="I8" s="204"/>
      <x:c r="J8" s="204"/>
      <x:c r="K8" s="204"/>
      <x:c r="L8" s="204"/>
      <x:c r="M8" s="204"/>
      <x:c r="N8" s="204"/>
      <x:c r="O8" s="204"/>
      <x:c r="P8" s="205" t="n">
        <x:v>3096000</x:v>
      </x:c>
      <x:c r="Q8" s="205" t="n">
        <x:v>3730570</x:v>
      </x:c>
      <x:c r="R8" s="205" t="n">
        <x:v>2652850</x:v>
      </x:c>
      <x:c r="S8" s="205" t="n">
        <x:v>1865285</x:v>
      </x:c>
      <x:c r="T8" s="205" t="n">
        <x:v>1600000</x:v>
      </x:c>
      <x:c r="U8" s="205" t="n">
        <x:v>1850000</x:v>
      </x:c>
      <x:c r="V8" s="205" t="n">
        <x:v>4627000</x:v>
      </x:c>
      <x:c r="W8" s="205" t="n">
        <x:v>2500000</x:v>
      </x:c>
      <x:c r="X8" s="205" t="n">
        <x:v>2500000</x:v>
      </x:c>
      <x:c r="Y8" s="205" t="n">
        <x:v>8339684</x:v>
      </x:c>
      <x:c r="Z8" s="205" t="n">
        <x:v>0</x:v>
      </x:c>
      <x:c r="AA8" s="181" t="n">
        <x:f>IF($D8="Porcentaje",$C8*E8,IF($D8="Valor",P8,0))</x:f>
        <x:v>3096000</x:v>
      </x:c>
      <x:c r="AB8" s="181" t="n">
        <x:f>IF($D8="Porcentaje",$C8*F8,IF($D8="Valor",Q8,0))</x:f>
        <x:v>3730570</x:v>
      </x:c>
      <x:c r="AC8" s="181" t="n">
        <x:f>IF($D8="Porcentaje",$C8*G8,IF($D8="Valor",R8,0))</x:f>
        <x:v>2652850</x:v>
      </x:c>
      <x:c r="AD8" s="181" t="n">
        <x:f>IF($D8="Porcentaje",$C8*H8,IF($D8="Valor",S8,0))</x:f>
        <x:v>1865285</x:v>
      </x:c>
      <x:c r="AE8" s="181" t="n">
        <x:f>IF($D8="Porcentaje",$C8*I8,IF($D8="Valor",T8,0))</x:f>
        <x:v>1600000</x:v>
      </x:c>
      <x:c r="AF8" s="181" t="n">
        <x:f>IF($D8="Porcentaje",$C8*J8,IF($D8="Valor",U8,0))</x:f>
        <x:v>1850000</x:v>
      </x:c>
      <x:c r="AG8" s="181" t="n">
        <x:f>IF($D8="Porcentaje",$C8*K8,IF($D8="Valor",V8,0))</x:f>
        <x:v>4627000</x:v>
      </x:c>
      <x:c r="AH8" s="181" t="n">
        <x:f>IF($D8="Porcentaje",$C8*L8,IF($D8="Valor",W8,0))</x:f>
        <x:v>2500000</x:v>
      </x:c>
      <x:c r="AI8" s="181" t="n">
        <x:f>IF($D8="Porcentaje",$C8*M8,IF($D8="Valor",X8,0))</x:f>
        <x:v>2500000</x:v>
      </x:c>
      <x:c r="AJ8" s="181" t="n">
        <x:f>IF($D8="Porcentaje",$C8*N8,IF($D8="Valor",Y8,0))</x:f>
        <x:v>8339684</x:v>
      </x:c>
      <x:c r="AK8" s="181" t="n">
        <x:f>IF($D8="Porcentaje",$C8*O8,IF($D8="Valor",Z8,0))</x:f>
        <x:v>0</x:v>
      </x:c>
      <x:c r="AL8" s="150" t="n">
        <x:f>SUM(E8:O8)</x:f>
        <x:v>0</x:v>
      </x:c>
      <x:c r="AM8" s="181" t="n">
        <x:f>SUM(P8:Z8)</x:f>
        <x:v>32761389</x:v>
      </x:c>
      <x:c r="AN8" s="181" t="n">
        <x:f>SUM(AA8:AK8)</x:f>
        <x:v>32761389</x:v>
      </x:c>
      <x:c r="AO8" s="181" t="n">
        <x:f>$C8-AN8</x:f>
        <x:v>0</x:v>
      </x:c>
      <x:c r="AP8" t="str">
        <x:f>IF(AND($D8="Porcentaje",ABS(AL8-1)&lt;0.0001),"OK",IF(AND($D8="Valor",ABS(AO8)&lt;1),"OK","REVISAR"))</x:f>
        <x:v>OK</x:v>
      </x:c>
    </x:row>
    <x:row r="9">
      <x:c r="A9" t="str">
        <x:v>Promedio mensual 2026</x:v>
      </x:c>
      <x:c r="B9" t="str">
        <x:v>SERVICIOS</x:v>
      </x:c>
      <x:c r="C9" s="181" t="n">
        <x:v>10893248.466666667</x:v>
      </x:c>
      <x:c r="D9" s="206" t="str">
        <x:v>Valor</x:v>
      </x:c>
      <x:c r="E9" s="204"/>
      <x:c r="F9" s="204"/>
      <x:c r="G9" s="204"/>
      <x:c r="H9" s="204"/>
      <x:c r="I9" s="204"/>
      <x:c r="J9" s="204"/>
      <x:c r="K9" s="204"/>
      <x:c r="L9" s="204"/>
      <x:c r="M9" s="204"/>
      <x:c r="N9" s="204"/>
      <x:c r="O9" s="204"/>
      <x:c r="P9" s="205" t="n">
        <x:v>2463673.466666667</x:v>
      </x:c>
      <x:c r="Q9" s="205" t="n">
        <x:v>459896</x:v>
      </x:c>
      <x:c r="R9" s="205" t="n">
        <x:v>3123123.3333333335</x:v>
      </x:c>
      <x:c r="S9" s="205" t="n">
        <x:v>0</x:v>
      </x:c>
      <x:c r="T9" s="205" t="n">
        <x:v>0</x:v>
      </x:c>
      <x:c r="U9" s="205" t="n">
        <x:v>0</x:v>
      </x:c>
      <x:c r="V9" s="205" t="n">
        <x:v>1748773</x:v>
      </x:c>
      <x:c r="W9" s="205" t="n">
        <x:v>850000</x:v>
      </x:c>
      <x:c r="X9" s="205" t="n">
        <x:v>675524</x:v>
      </x:c>
      <x:c r="Y9" s="205" t="n">
        <x:v>1494635.6666666667</x:v>
      </x:c>
      <x:c r="Z9" s="205" t="n">
        <x:v>77623</x:v>
      </x:c>
      <x:c r="AA9" s="181" t="n">
        <x:f>IF($D9="Porcentaje",$C9*E9,IF($D9="Valor",P9,0))</x:f>
        <x:v>2463673.466666667</x:v>
      </x:c>
      <x:c r="AB9" s="181" t="n">
        <x:f>IF($D9="Porcentaje",$C9*F9,IF($D9="Valor",Q9,0))</x:f>
        <x:v>459896</x:v>
      </x:c>
      <x:c r="AC9" s="181" t="n">
        <x:f>IF($D9="Porcentaje",$C9*G9,IF($D9="Valor",R9,0))</x:f>
        <x:v>3123123.3333333335</x:v>
      </x:c>
      <x:c r="AD9" s="181" t="n">
        <x:f>IF($D9="Porcentaje",$C9*H9,IF($D9="Valor",S9,0))</x:f>
        <x:v>0</x:v>
      </x:c>
      <x:c r="AE9" s="181" t="n">
        <x:f>IF($D9="Porcentaje",$C9*I9,IF($D9="Valor",T9,0))</x:f>
        <x:v>0</x:v>
      </x:c>
      <x:c r="AF9" s="181" t="n">
        <x:f>IF($D9="Porcentaje",$C9*J9,IF($D9="Valor",U9,0))</x:f>
        <x:v>0</x:v>
      </x:c>
      <x:c r="AG9" s="181" t="n">
        <x:f>IF($D9="Porcentaje",$C9*K9,IF($D9="Valor",V9,0))</x:f>
        <x:v>1748773</x:v>
      </x:c>
      <x:c r="AH9" s="181" t="n">
        <x:f>IF($D9="Porcentaje",$C9*L9,IF($D9="Valor",W9,0))</x:f>
        <x:v>850000</x:v>
      </x:c>
      <x:c r="AI9" s="181" t="n">
        <x:f>IF($D9="Porcentaje",$C9*M9,IF($D9="Valor",X9,0))</x:f>
        <x:v>675524</x:v>
      </x:c>
      <x:c r="AJ9" s="181" t="n">
        <x:f>IF($D9="Porcentaje",$C9*N9,IF($D9="Valor",Y9,0))</x:f>
        <x:v>1494635.6666666667</x:v>
      </x:c>
      <x:c r="AK9" s="181" t="n">
        <x:f>IF($D9="Porcentaje",$C9*O9,IF($D9="Valor",Z9,0))</x:f>
        <x:v>77623</x:v>
      </x:c>
      <x:c r="AL9" s="150" t="n">
        <x:f>SUM(E9:O9)</x:f>
        <x:v>0</x:v>
      </x:c>
      <x:c r="AM9" s="181" t="n">
        <x:f>SUM(P9:Z9)</x:f>
        <x:v>10893248.466666667</x:v>
      </x:c>
      <x:c r="AN9" s="181" t="n">
        <x:f>SUM(AA9:AK9)</x:f>
        <x:v>10893248.466666667</x:v>
      </x:c>
      <x:c r="AO9" s="181" t="n">
        <x:f>$C9-AN9</x:f>
        <x:v>0</x:v>
      </x:c>
      <x:c r="AP9" t="str">
        <x:f>IF(AND($D9="Porcentaje",ABS(AL9-1)&lt;0.0001),"OK",IF(AND($D9="Valor",ABS(AO9)&lt;1),"OK","REVISAR"))</x:f>
        <x:v>OK</x:v>
      </x:c>
    </x:row>
    <x:row r="10">
      <x:c r="A10" t="str">
        <x:v>Promedio mensual 2026</x:v>
      </x:c>
      <x:c r="B10" t="str">
        <x:v>SEGUROS</x:v>
      </x:c>
      <x:c r="C10" s="181" t="n">
        <x:v>697562.0833333334</x:v>
      </x:c>
      <x:c r="D10" s="206" t="str">
        <x:v>Porcentaje</x:v>
      </x:c>
      <x:c r="E10" s="204" t="n">
        <x:v>0.13</x:v>
      </x:c>
      <x:c r="F10" s="204" t="n">
        <x:v>0.05</x:v>
      </x:c>
      <x:c r="G10" s="204" t="n">
        <x:v>0.15</x:v>
      </x:c>
      <x:c r="H10" s="204" t="n">
        <x:v>0.05</x:v>
      </x:c>
      <x:c r="I10" s="204" t="n">
        <x:v>0.1</x:v>
      </x:c>
      <x:c r="J10" s="204" t="n">
        <x:v>0</x:v>
      </x:c>
      <x:c r="K10" s="204" t="n">
        <x:v>0.16</x:v>
      </x:c>
      <x:c r="L10" s="204" t="n">
        <x:v>0.1</x:v>
      </x:c>
      <x:c r="M10" s="204" t="n">
        <x:v>0.1</x:v>
      </x:c>
      <x:c r="N10" s="204" t="n">
        <x:v>0.16</x:v>
      </x:c>
      <x:c r="O10" s="204" t="n">
        <x:v>0</x:v>
      </x:c>
      <x:c r="P10" s="205"/>
      <x:c r="Q10" s="205"/>
      <x:c r="R10" s="205"/>
      <x:c r="S10" s="205"/>
      <x:c r="T10" s="205"/>
      <x:c r="U10" s="205"/>
      <x:c r="V10" s="205"/>
      <x:c r="W10" s="205"/>
      <x:c r="X10" s="205"/>
      <x:c r="Y10" s="205"/>
      <x:c r="Z10" s="205"/>
      <x:c r="AA10" s="181" t="n">
        <x:f>IF($D10="Porcentaje",$C10*E10,IF($D10="Valor",P10,0))</x:f>
        <x:v>90683.07083333335</x:v>
      </x:c>
      <x:c r="AB10" s="181" t="n">
        <x:f>IF($D10="Porcentaje",$C10*F10,IF($D10="Valor",Q10,0))</x:f>
        <x:v>34878.10416666667</x:v>
      </x:c>
      <x:c r="AC10" s="181" t="n">
        <x:f>IF($D10="Porcentaje",$C10*G10,IF($D10="Valor",R10,0))</x:f>
        <x:v>104634.3125</x:v>
      </x:c>
      <x:c r="AD10" s="181" t="n">
        <x:f>IF($D10="Porcentaje",$C10*H10,IF($D10="Valor",S10,0))</x:f>
        <x:v>34878.10416666667</x:v>
      </x:c>
      <x:c r="AE10" s="181" t="n">
        <x:f>IF($D10="Porcentaje",$C10*I10,IF($D10="Valor",T10,0))</x:f>
        <x:v>69756.20833333334</x:v>
      </x:c>
      <x:c r="AF10" s="181" t="n">
        <x:f>IF($D10="Porcentaje",$C10*J10,IF($D10="Valor",U10,0))</x:f>
        <x:v>0</x:v>
      </x:c>
      <x:c r="AG10" s="181" t="n">
        <x:f>IF($D10="Porcentaje",$C10*K10,IF($D10="Valor",V10,0))</x:f>
        <x:v>111609.93333333335</x:v>
      </x:c>
      <x:c r="AH10" s="181" t="n">
        <x:f>IF($D10="Porcentaje",$C10*L10,IF($D10="Valor",W10,0))</x:f>
        <x:v>69756.20833333334</x:v>
      </x:c>
      <x:c r="AI10" s="181" t="n">
        <x:f>IF($D10="Porcentaje",$C10*M10,IF($D10="Valor",X10,0))</x:f>
        <x:v>69756.20833333334</x:v>
      </x:c>
      <x:c r="AJ10" s="181" t="n">
        <x:f>IF($D10="Porcentaje",$C10*N10,IF($D10="Valor",Y10,0))</x:f>
        <x:v>111609.93333333335</x:v>
      </x:c>
      <x:c r="AK10" s="181" t="n">
        <x:f>IF($D10="Porcentaje",$C10*O10,IF($D10="Valor",Z10,0))</x:f>
        <x:v>0</x:v>
      </x:c>
      <x:c r="AL10" s="150" t="n">
        <x:f>SUM(E10:O10)</x:f>
        <x:v>1</x:v>
      </x:c>
      <x:c r="AM10" s="181" t="n">
        <x:f>SUM(P10:Z10)</x:f>
        <x:v>0</x:v>
      </x:c>
      <x:c r="AN10" s="181" t="n">
        <x:f>SUM(AA10:AK10)</x:f>
        <x:v>697562.0833333335</x:v>
      </x:c>
      <x:c r="AO10" s="181" t="n">
        <x:f>$C10-AN10</x:f>
        <x:v>-1.1641532182693481e-10</x:v>
      </x:c>
      <x:c r="AP10" t="str">
        <x:f>IF(AND($D10="Porcentaje",ABS(AL10-1)&lt;0.0001),"OK",IF(AND($D10="Valor",ABS(AO10)&lt;1),"OK","REVISAR"))</x:f>
        <x:v>OK</x:v>
      </x:c>
    </x:row>
    <x:row r="11">
      <x:c r="A11" t="str">
        <x:v>Promedio mensual 2026</x:v>
      </x:c>
      <x:c r="B11" t="str">
        <x:v>FLETES</x:v>
      </x:c>
      <x:c r="C11" s="181" t="n">
        <x:v>5950356</x:v>
      </x:c>
      <x:c r="D11" s="206" t="str">
        <x:v>Porcentaje</x:v>
      </x:c>
      <x:c r="E11" s="204" t="n">
        <x:v>0.15</x:v>
      </x:c>
      <x:c r="F11" s="204" t="n">
        <x:v>0</x:v>
      </x:c>
      <x:c r="G11" s="204" t="n">
        <x:v>0.3</x:v>
      </x:c>
      <x:c r="H11" s="204" t="n">
        <x:v>0</x:v>
      </x:c>
      <x:c r="I11" s="204" t="n">
        <x:v>0</x:v>
      </x:c>
      <x:c r="J11" s="204" t="n">
        <x:v>0</x:v>
      </x:c>
      <x:c r="K11" s="204" t="n">
        <x:v>0.45</x:v>
      </x:c>
      <x:c r="L11" s="204" t="n">
        <x:v>0</x:v>
      </x:c>
      <x:c r="M11" s="204" t="n">
        <x:v>0</x:v>
      </x:c>
      <x:c r="N11" s="204" t="n">
        <x:v>0.1</x:v>
      </x:c>
      <x:c r="O11" s="204" t="n">
        <x:v>0</x:v>
      </x:c>
      <x:c r="P11" s="205"/>
      <x:c r="Q11" s="205"/>
      <x:c r="R11" s="205"/>
      <x:c r="S11" s="205"/>
      <x:c r="T11" s="205"/>
      <x:c r="U11" s="205"/>
      <x:c r="V11" s="205"/>
      <x:c r="W11" s="205"/>
      <x:c r="X11" s="205"/>
      <x:c r="Y11" s="205"/>
      <x:c r="Z11" s="205"/>
      <x:c r="AA11" s="181" t="n">
        <x:f>IF($D11="Porcentaje",$C11*E11,IF($D11="Valor",P11,0))</x:f>
        <x:v>892553.4</x:v>
      </x:c>
      <x:c r="AB11" s="181" t="n">
        <x:f>IF($D11="Porcentaje",$C11*F11,IF($D11="Valor",Q11,0))</x:f>
        <x:v>0</x:v>
      </x:c>
      <x:c r="AC11" s="181" t="n">
        <x:f>IF($D11="Porcentaje",$C11*G11,IF($D11="Valor",R11,0))</x:f>
        <x:v>1785106.8</x:v>
      </x:c>
      <x:c r="AD11" s="181" t="n">
        <x:f>IF($D11="Porcentaje",$C11*H11,IF($D11="Valor",S11,0))</x:f>
        <x:v>0</x:v>
      </x:c>
      <x:c r="AE11" s="181" t="n">
        <x:f>IF($D11="Porcentaje",$C11*I11,IF($D11="Valor",T11,0))</x:f>
        <x:v>0</x:v>
      </x:c>
      <x:c r="AF11" s="181" t="n">
        <x:f>IF($D11="Porcentaje",$C11*J11,IF($D11="Valor",U11,0))</x:f>
        <x:v>0</x:v>
      </x:c>
      <x:c r="AG11" s="181" t="n">
        <x:f>IF($D11="Porcentaje",$C11*K11,IF($D11="Valor",V11,0))</x:f>
        <x:v>2677660.2</x:v>
      </x:c>
      <x:c r="AH11" s="181" t="n">
        <x:f>IF($D11="Porcentaje",$C11*L11,IF($D11="Valor",W11,0))</x:f>
        <x:v>0</x:v>
      </x:c>
      <x:c r="AI11" s="181" t="n">
        <x:f>IF($D11="Porcentaje",$C11*M11,IF($D11="Valor",X11,0))</x:f>
        <x:v>0</x:v>
      </x:c>
      <x:c r="AJ11" s="181" t="n">
        <x:f>IF($D11="Porcentaje",$C11*N11,IF($D11="Valor",Y11,0))</x:f>
        <x:v>595035.6</x:v>
      </x:c>
      <x:c r="AK11" s="181" t="n">
        <x:f>IF($D11="Porcentaje",$C11*O11,IF($D11="Valor",Z11,0))</x:f>
        <x:v>0</x:v>
      </x:c>
      <x:c r="AL11" s="150" t="n">
        <x:f>SUM(E11:O11)</x:f>
        <x:v>0.9999999999999999</x:v>
      </x:c>
      <x:c r="AM11" s="181" t="n">
        <x:f>SUM(P11:Z11)</x:f>
        <x:v>0</x:v>
      </x:c>
      <x:c r="AN11" s="181" t="n">
        <x:f>SUM(AA11:AK11)</x:f>
        <x:v>5950356</x:v>
      </x:c>
      <x:c r="AO11" s="181" t="n">
        <x:f>$C11-AN11</x:f>
        <x:v>0</x:v>
      </x:c>
      <x:c r="AP11" t="str">
        <x:f>IF(AND($D11="Porcentaje",ABS(AL11-1)&lt;0.0001),"OK",IF(AND($D11="Valor",ABS(AO11)&lt;1),"OK","REVISAR"))</x:f>
        <x:v>OK</x:v>
      </x:c>
    </x:row>
    <x:row r="12">
      <x:c r="A12" t="str">
        <x:v>Promedio mensual 2026</x:v>
      </x:c>
      <x:c r="B12" t="str">
        <x:v>PUBLICIDAD</x:v>
      </x:c>
      <x:c r="C12" s="181" t="n">
        <x:v>6538669.5</x:v>
      </x:c>
      <x:c r="D12" s="206" t="str">
        <x:v>Valor</x:v>
      </x:c>
      <x:c r="E12" s="204"/>
      <x:c r="F12" s="204"/>
      <x:c r="G12" s="204"/>
      <x:c r="H12" s="204"/>
      <x:c r="I12" s="204"/>
      <x:c r="J12" s="204"/>
      <x:c r="K12" s="204"/>
      <x:c r="L12" s="204"/>
      <x:c r="M12" s="204"/>
      <x:c r="N12" s="204"/>
      <x:c r="O12" s="204"/>
      <x:c r="P12" s="205" t="n">
        <x:v>1556427</x:v>
      </x:c>
      <x:c r="Q12" s="205" t="n">
        <x:v>0</x:v>
      </x:c>
      <x:c r="R12" s="205" t="n">
        <x:v>3159567</x:v>
      </x:c>
      <x:c r="S12" s="205" t="n">
        <x:v>0</x:v>
      </x:c>
      <x:c r="T12" s="205" t="n">
        <x:v>180000</x:v>
      </x:c>
      <x:c r="U12" s="205" t="n">
        <x:v>0</x:v>
      </x:c>
      <x:c r="V12" s="205" t="n">
        <x:v>0</x:v>
      </x:c>
      <x:c r="W12" s="205" t="n">
        <x:v>0</x:v>
      </x:c>
      <x:c r="X12" s="205" t="n">
        <x:v>0</x:v>
      </x:c>
      <x:c r="Y12" s="205" t="n">
        <x:v>1402927.5</x:v>
      </x:c>
      <x:c r="Z12" s="205" t="n">
        <x:v>239748</x:v>
      </x:c>
      <x:c r="AA12" s="181" t="n">
        <x:f>IF($D12="Porcentaje",$C12*E12,IF($D12="Valor",P12,0))</x:f>
        <x:v>1556427</x:v>
      </x:c>
      <x:c r="AB12" s="181" t="n">
        <x:f>IF($D12="Porcentaje",$C12*F12,IF($D12="Valor",Q12,0))</x:f>
        <x:v>0</x:v>
      </x:c>
      <x:c r="AC12" s="181" t="n">
        <x:f>IF($D12="Porcentaje",$C12*G12,IF($D12="Valor",R12,0))</x:f>
        <x:v>3159567</x:v>
      </x:c>
      <x:c r="AD12" s="181" t="n">
        <x:f>IF($D12="Porcentaje",$C12*H12,IF($D12="Valor",S12,0))</x:f>
        <x:v>0</x:v>
      </x:c>
      <x:c r="AE12" s="181" t="n">
        <x:f>IF($D12="Porcentaje",$C12*I12,IF($D12="Valor",T12,0))</x:f>
        <x:v>180000</x:v>
      </x:c>
      <x:c r="AF12" s="181" t="n">
        <x:f>IF($D12="Porcentaje",$C12*J12,IF($D12="Valor",U12,0))</x:f>
        <x:v>0</x:v>
      </x:c>
      <x:c r="AG12" s="181" t="n">
        <x:f>IF($D12="Porcentaje",$C12*K12,IF($D12="Valor",V12,0))</x:f>
        <x:v>0</x:v>
      </x:c>
      <x:c r="AH12" s="181" t="n">
        <x:f>IF($D12="Porcentaje",$C12*L12,IF($D12="Valor",W12,0))</x:f>
        <x:v>0</x:v>
      </x:c>
      <x:c r="AI12" s="181" t="n">
        <x:f>IF($D12="Porcentaje",$C12*M12,IF($D12="Valor",X12,0))</x:f>
        <x:v>0</x:v>
      </x:c>
      <x:c r="AJ12" s="181" t="n">
        <x:f>IF($D12="Porcentaje",$C12*N12,IF($D12="Valor",Y12,0))</x:f>
        <x:v>1402927.5</x:v>
      </x:c>
      <x:c r="AK12" s="181" t="n">
        <x:f>IF($D12="Porcentaje",$C12*O12,IF($D12="Valor",Z12,0))</x:f>
        <x:v>239748</x:v>
      </x:c>
      <x:c r="AL12" s="150" t="n">
        <x:f>SUM(E12:O12)</x:f>
        <x:v>0</x:v>
      </x:c>
      <x:c r="AM12" s="181" t="n">
        <x:f>SUM(P12:Z12)</x:f>
        <x:v>6538669.5</x:v>
      </x:c>
      <x:c r="AN12" s="181" t="n">
        <x:f>SUM(AA12:AK12)</x:f>
        <x:v>6538669.5</x:v>
      </x:c>
      <x:c r="AO12" s="181" t="n">
        <x:f>$C12-AN12</x:f>
        <x:v>0</x:v>
      </x:c>
      <x:c r="AP12" t="str">
        <x:f>IF(AND($D12="Porcentaje",ABS(AL12-1)&lt;0.0001),"OK",IF(AND($D12="Valor",ABS(AO12)&lt;1),"OK","REVISAR"))</x:f>
        <x:v>OK</x:v>
      </x:c>
    </x:row>
    <x:row r="13">
      <x:c r="A13" t="str">
        <x:v>Promedio mensual 2026</x:v>
      </x:c>
      <x:c r="B13" t="str">
        <x:v>MANTENIMIENTO</x:v>
      </x:c>
      <x:c r="C13" s="181" t="n">
        <x:v>13526321.42857143</x:v>
      </x:c>
      <x:c r="D13" s="206" t="str">
        <x:v>Porcentaje</x:v>
      </x:c>
      <x:c r="E13" s="204" t="n">
        <x:v>0.1</x:v>
      </x:c>
      <x:c r="F13" s="204" t="n">
        <x:v>0.1</x:v>
      </x:c>
      <x:c r="G13" s="204" t="n">
        <x:v>0.2</x:v>
      </x:c>
      <x:c r="H13" s="204" t="n">
        <x:v>0</x:v>
      </x:c>
      <x:c r="I13" s="204" t="n">
        <x:v>0</x:v>
      </x:c>
      <x:c r="J13" s="204" t="n">
        <x:v>0</x:v>
      </x:c>
      <x:c r="K13" s="204" t="n">
        <x:v>0.4</x:v>
      </x:c>
      <x:c r="L13" s="204" t="n">
        <x:v>0</x:v>
      </x:c>
      <x:c r="M13" s="204" t="n">
        <x:v>0</x:v>
      </x:c>
      <x:c r="N13" s="204" t="n">
        <x:v>0.2</x:v>
      </x:c>
      <x:c r="O13" s="204" t="n">
        <x:v>0</x:v>
      </x:c>
      <x:c r="P13" s="205"/>
      <x:c r="Q13" s="205"/>
      <x:c r="R13" s="205"/>
      <x:c r="S13" s="205"/>
      <x:c r="T13" s="205"/>
      <x:c r="U13" s="205"/>
      <x:c r="V13" s="205"/>
      <x:c r="W13" s="205"/>
      <x:c r="X13" s="205"/>
      <x:c r="Y13" s="205"/>
      <x:c r="Z13" s="205"/>
      <x:c r="AA13" s="181" t="n">
        <x:f>IF($D13="Porcentaje",$C13*E13,IF($D13="Valor",P13,0))</x:f>
        <x:v>1352632.142857143</x:v>
      </x:c>
      <x:c r="AB13" s="181" t="n">
        <x:f>IF($D13="Porcentaje",$C13*F13,IF($D13="Valor",Q13,0))</x:f>
        <x:v>1352632.142857143</x:v>
      </x:c>
      <x:c r="AC13" s="181" t="n">
        <x:f>IF($D13="Porcentaje",$C13*G13,IF($D13="Valor",R13,0))</x:f>
        <x:v>2705264.285714286</x:v>
      </x:c>
      <x:c r="AD13" s="181" t="n">
        <x:f>IF($D13="Porcentaje",$C13*H13,IF($D13="Valor",S13,0))</x:f>
        <x:v>0</x:v>
      </x:c>
      <x:c r="AE13" s="181" t="n">
        <x:f>IF($D13="Porcentaje",$C13*I13,IF($D13="Valor",T13,0))</x:f>
        <x:v>0</x:v>
      </x:c>
      <x:c r="AF13" s="181" t="n">
        <x:f>IF($D13="Porcentaje",$C13*J13,IF($D13="Valor",U13,0))</x:f>
        <x:v>0</x:v>
      </x:c>
      <x:c r="AG13" s="181" t="n">
        <x:f>IF($D13="Porcentaje",$C13*K13,IF($D13="Valor",V13,0))</x:f>
        <x:v>5410528.571428572</x:v>
      </x:c>
      <x:c r="AH13" s="181" t="n">
        <x:f>IF($D13="Porcentaje",$C13*L13,IF($D13="Valor",W13,0))</x:f>
        <x:v>0</x:v>
      </x:c>
      <x:c r="AI13" s="181" t="n">
        <x:f>IF($D13="Porcentaje",$C13*M13,IF($D13="Valor",X13,0))</x:f>
        <x:v>0</x:v>
      </x:c>
      <x:c r="AJ13" s="181" t="n">
        <x:f>IF($D13="Porcentaje",$C13*N13,IF($D13="Valor",Y13,0))</x:f>
        <x:v>2705264.285714286</x:v>
      </x:c>
      <x:c r="AK13" s="181" t="n">
        <x:f>IF($D13="Porcentaje",$C13*O13,IF($D13="Valor",Z13,0))</x:f>
        <x:v>0</x:v>
      </x:c>
      <x:c r="AL13" s="150" t="n">
        <x:f>SUM(E13:O13)</x:f>
        <x:v>1</x:v>
      </x:c>
      <x:c r="AM13" s="181" t="n">
        <x:f>SUM(P13:Z13)</x:f>
        <x:v>0</x:v>
      </x:c>
      <x:c r="AN13" s="181" t="n">
        <x:f>SUM(AA13:AK13)</x:f>
        <x:v>13526321.42857143</x:v>
      </x:c>
      <x:c r="AO13" s="181" t="n">
        <x:f>$C13-AN13</x:f>
        <x:v>0</x:v>
      </x:c>
      <x:c r="AP13" t="str">
        <x:f>IF(AND($D13="Porcentaje",ABS(AL13-1)&lt;0.0001),"OK",IF(AND($D13="Valor",ABS(AO13)&lt;1),"OK","REVISAR"))</x:f>
        <x:v>OK</x:v>
      </x:c>
    </x:row>
    <x:row r="14">
      <x:c r="A14" t="str">
        <x:v>Promedio mensual 2026</x:v>
      </x:c>
      <x:c r="B14" t="str">
        <x:v>LEGALES Y LICENCIAS</x:v>
      </x:c>
      <x:c r="C14" s="181" t="n">
        <x:v>27133933.57142857</x:v>
      </x:c>
      <x:c r="D14" s="206" t="str">
        <x:v>Porcentaje</x:v>
      </x:c>
      <x:c r="E14" s="204" t="n">
        <x:v>0.1</x:v>
      </x:c>
      <x:c r="F14" s="204" t="n">
        <x:v>0.02</x:v>
      </x:c>
      <x:c r="G14" s="204" t="n">
        <x:v>0.3</x:v>
      </x:c>
      <x:c r="H14" s="204" t="n">
        <x:v>0.02</x:v>
      </x:c>
      <x:c r="I14" s="204" t="n">
        <x:v>0.01</x:v>
      </x:c>
      <x:c r="J14" s="204" t="n">
        <x:v>0</x:v>
      </x:c>
      <x:c r="K14" s="204" t="n">
        <x:v>0.35</x:v>
      </x:c>
      <x:c r="L14" s="204" t="n">
        <x:v>0</x:v>
      </x:c>
      <x:c r="M14" s="204" t="n">
        <x:v>0</x:v>
      </x:c>
      <x:c r="N14" s="204" t="n">
        <x:v>0.1</x:v>
      </x:c>
      <x:c r="O14" s="204" t="n">
        <x:v>0.1</x:v>
      </x:c>
      <x:c r="P14" s="205"/>
      <x:c r="Q14" s="205"/>
      <x:c r="R14" s="205"/>
      <x:c r="S14" s="205"/>
      <x:c r="T14" s="205"/>
      <x:c r="U14" s="205"/>
      <x:c r="V14" s="205"/>
      <x:c r="W14" s="205"/>
      <x:c r="X14" s="205"/>
      <x:c r="Y14" s="205"/>
      <x:c r="Z14" s="205"/>
      <x:c r="AA14" s="181" t="n">
        <x:f>IF($D14="Porcentaje",$C14*E14,IF($D14="Valor",P14,0))</x:f>
        <x:v>2713393.3571428573</x:v>
      </x:c>
      <x:c r="AB14" s="181" t="n">
        <x:f>IF($D14="Porcentaje",$C14*F14,IF($D14="Valor",Q14,0))</x:f>
        <x:v>542678.6714285715</x:v>
      </x:c>
      <x:c r="AC14" s="181" t="n">
        <x:f>IF($D14="Porcentaje",$C14*G14,IF($D14="Valor",R14,0))</x:f>
        <x:v>8140180.071428571</x:v>
      </x:c>
      <x:c r="AD14" s="181" t="n">
        <x:f>IF($D14="Porcentaje",$C14*H14,IF($D14="Valor",S14,0))</x:f>
        <x:v>542678.6714285715</x:v>
      </x:c>
      <x:c r="AE14" s="181" t="n">
        <x:f>IF($D14="Porcentaje",$C14*I14,IF($D14="Valor",T14,0))</x:f>
        <x:v>271339.3357142857</x:v>
      </x:c>
      <x:c r="AF14" s="181" t="n">
        <x:f>IF($D14="Porcentaje",$C14*J14,IF($D14="Valor",U14,0))</x:f>
        <x:v>0</x:v>
      </x:c>
      <x:c r="AG14" s="181" t="n">
        <x:f>IF($D14="Porcentaje",$C14*K14,IF($D14="Valor",V14,0))</x:f>
        <x:v>9496876.75</x:v>
      </x:c>
      <x:c r="AH14" s="181" t="n">
        <x:f>IF($D14="Porcentaje",$C14*L14,IF($D14="Valor",W14,0))</x:f>
        <x:v>0</x:v>
      </x:c>
      <x:c r="AI14" s="181" t="n">
        <x:f>IF($D14="Porcentaje",$C14*M14,IF($D14="Valor",X14,0))</x:f>
        <x:v>0</x:v>
      </x:c>
      <x:c r="AJ14" s="181" t="n">
        <x:f>IF($D14="Porcentaje",$C14*N14,IF($D14="Valor",Y14,0))</x:f>
        <x:v>2713393.3571428573</x:v>
      </x:c>
      <x:c r="AK14" s="181" t="n">
        <x:f>IF($D14="Porcentaje",$C14*O14,IF($D14="Valor",Z14,0))</x:f>
        <x:v>2713393.3571428573</x:v>
      </x:c>
      <x:c r="AL14" s="150" t="n">
        <x:f>SUM(E14:O14)</x:f>
        <x:v>1</x:v>
      </x:c>
      <x:c r="AM14" s="181" t="n">
        <x:f>SUM(P14:Z14)</x:f>
        <x:v>0</x:v>
      </x:c>
      <x:c r="AN14" s="181" t="n">
        <x:f>SUM(AA14:AK14)</x:f>
        <x:v>27133933.571428575</x:v>
      </x:c>
      <x:c r="AO14" s="181" t="n">
        <x:f>$C14-AN14</x:f>
        <x:v>-3.725290298461914e-9</x:v>
      </x:c>
      <x:c r="AP14" t="str">
        <x:f>IF(AND($D14="Porcentaje",ABS(AL14-1)&lt;0.0001),"OK",IF(AND($D14="Valor",ABS(AO14)&lt;1),"OK","REVISAR"))</x:f>
        <x:v>OK</x:v>
      </x:c>
    </x:row>
    <x:row r="15">
      <x:c r="A15" t="str">
        <x:v>Promedio mensual 2026</x:v>
      </x:c>
      <x:c r="B15" t="str">
        <x:v>FINANCIEROS</x:v>
      </x:c>
      <x:c r="C15" s="181" t="n">
        <x:v>57773706.28571428</x:v>
      </x:c>
      <x:c r="D15" s="206" t="str">
        <x:v>Porcentaje</x:v>
      </x:c>
      <x:c r="E15" s="204" t="n">
        <x:v>0.1</x:v>
      </x:c>
      <x:c r="F15" s="204" t="n">
        <x:v>0.02</x:v>
      </x:c>
      <x:c r="G15" s="204" t="n">
        <x:v>0.3</x:v>
      </x:c>
      <x:c r="H15" s="204" t="n">
        <x:v>0.02</x:v>
      </x:c>
      <x:c r="I15" s="204" t="n">
        <x:v>0.01</x:v>
      </x:c>
      <x:c r="J15" s="204" t="n">
        <x:v>0</x:v>
      </x:c>
      <x:c r="K15" s="204" t="n">
        <x:v>0.35</x:v>
      </x:c>
      <x:c r="L15" s="204" t="n">
        <x:v>0</x:v>
      </x:c>
      <x:c r="M15" s="204" t="n">
        <x:v>0</x:v>
      </x:c>
      <x:c r="N15" s="204" t="n">
        <x:v>0.1</x:v>
      </x:c>
      <x:c r="O15" s="204" t="n">
        <x:v>0.1</x:v>
      </x:c>
      <x:c r="P15" s="205"/>
      <x:c r="Q15" s="205"/>
      <x:c r="R15" s="205"/>
      <x:c r="S15" s="205"/>
      <x:c r="T15" s="205"/>
      <x:c r="U15" s="205"/>
      <x:c r="V15" s="205"/>
      <x:c r="W15" s="205"/>
      <x:c r="X15" s="205"/>
      <x:c r="Y15" s="205"/>
      <x:c r="Z15" s="205"/>
      <x:c r="AA15" s="181" t="n">
        <x:f>IF($D15="Porcentaje",$C15*E15,IF($D15="Valor",P15,0))</x:f>
        <x:v>5777370.628571428</x:v>
      </x:c>
      <x:c r="AB15" s="181" t="n">
        <x:f>IF($D15="Porcentaje",$C15*F15,IF($D15="Valor",Q15,0))</x:f>
        <x:v>1155474.1257142858</x:v>
      </x:c>
      <x:c r="AC15" s="181" t="n">
        <x:f>IF($D15="Porcentaje",$C15*G15,IF($D15="Valor",R15,0))</x:f>
        <x:v>17332111.885714285</x:v>
      </x:c>
      <x:c r="AD15" s="181" t="n">
        <x:f>IF($D15="Porcentaje",$C15*H15,IF($D15="Valor",S15,0))</x:f>
        <x:v>1155474.1257142858</x:v>
      </x:c>
      <x:c r="AE15" s="181" t="n">
        <x:f>IF($D15="Porcentaje",$C15*I15,IF($D15="Valor",T15,0))</x:f>
        <x:v>577737.0628571429</x:v>
      </x:c>
      <x:c r="AF15" s="181" t="n">
        <x:f>IF($D15="Porcentaje",$C15*J15,IF($D15="Valor",U15,0))</x:f>
        <x:v>0</x:v>
      </x:c>
      <x:c r="AG15" s="181" t="n">
        <x:f>IF($D15="Porcentaje",$C15*K15,IF($D15="Valor",V15,0))</x:f>
        <x:v>20220797.2</x:v>
      </x:c>
      <x:c r="AH15" s="181" t="n">
        <x:f>IF($D15="Porcentaje",$C15*L15,IF($D15="Valor",W15,0))</x:f>
        <x:v>0</x:v>
      </x:c>
      <x:c r="AI15" s="181" t="n">
        <x:f>IF($D15="Porcentaje",$C15*M15,IF($D15="Valor",X15,0))</x:f>
        <x:v>0</x:v>
      </x:c>
      <x:c r="AJ15" s="181" t="n">
        <x:f>IF($D15="Porcentaje",$C15*N15,IF($D15="Valor",Y15,0))</x:f>
        <x:v>5777370.628571428</x:v>
      </x:c>
      <x:c r="AK15" s="181" t="n">
        <x:f>IF($D15="Porcentaje",$C15*O15,IF($D15="Valor",Z15,0))</x:f>
        <x:v>5777370.628571428</x:v>
      </x:c>
      <x:c r="AL15" s="150" t="n">
        <x:f>SUM(E15:O15)</x:f>
        <x:v>1</x:v>
      </x:c>
      <x:c r="AM15" s="181" t="n">
        <x:f>SUM(P15:Z15)</x:f>
        <x:v>0</x:v>
      </x:c>
      <x:c r="AN15" s="181" t="n">
        <x:f>SUM(AA15:AK15)</x:f>
        <x:v>57773706.28571428</x:v>
      </x:c>
      <x:c r="AO15" s="181" t="n">
        <x:f>$C15-AN15</x:f>
        <x:v>0</x:v>
      </x:c>
      <x:c r="AP15" t="str">
        <x:f>IF(AND($D15="Porcentaje",ABS(AL15-1)&lt;0.0001),"OK",IF(AND($D15="Valor",ABS(AO15)&lt;1),"OK","REVISAR"))</x:f>
        <x:v>OK</x:v>
      </x:c>
    </x:row>
    <x:row r="16">
      <x:c r="A16" t="str">
        <x:v>Promedio mensual 2026</x:v>
      </x:c>
      <x:c r="B16" t="str">
        <x:v>OTROS</x:v>
      </x:c>
      <x:c r="C16" s="181" t="n">
        <x:v>27912602.714285716</x:v>
      </x:c>
      <x:c r="D16" s="206" t="str">
        <x:v>Porcentaje</x:v>
      </x:c>
      <x:c r="E16" s="204" t="n">
        <x:v>0.1</x:v>
      </x:c>
      <x:c r="F16" s="204" t="n">
        <x:v>0.02</x:v>
      </x:c>
      <x:c r="G16" s="204" t="n">
        <x:v>0.3</x:v>
      </x:c>
      <x:c r="H16" s="204" t="n">
        <x:v>0.02</x:v>
      </x:c>
      <x:c r="I16" s="204" t="n">
        <x:v>0.01</x:v>
      </x:c>
      <x:c r="J16" s="204" t="n">
        <x:v>0</x:v>
      </x:c>
      <x:c r="K16" s="204" t="n">
        <x:v>0.35</x:v>
      </x:c>
      <x:c r="L16" s="204" t="n">
        <x:v>0</x:v>
      </x:c>
      <x:c r="M16" s="204" t="n">
        <x:v>0</x:v>
      </x:c>
      <x:c r="N16" s="204" t="n">
        <x:v>0.1</x:v>
      </x:c>
      <x:c r="O16" s="204" t="n">
        <x:v>0.1</x:v>
      </x:c>
      <x:c r="P16" s="205"/>
      <x:c r="Q16" s="205"/>
      <x:c r="R16" s="205"/>
      <x:c r="S16" s="205"/>
      <x:c r="T16" s="205"/>
      <x:c r="U16" s="205"/>
      <x:c r="V16" s="205"/>
      <x:c r="W16" s="205"/>
      <x:c r="X16" s="205"/>
      <x:c r="Y16" s="205"/>
      <x:c r="Z16" s="205"/>
      <x:c r="AA16" s="181" t="n">
        <x:f>IF($D16="Porcentaje",$C16*E16,IF($D16="Valor",P16,0))</x:f>
        <x:v>2791260.271428572</x:v>
      </x:c>
      <x:c r="AB16" s="181" t="n">
        <x:f>IF($D16="Porcentaje",$C16*F16,IF($D16="Valor",Q16,0))</x:f>
        <x:v>558252.0542857143</x:v>
      </x:c>
      <x:c r="AC16" s="181" t="n">
        <x:f>IF($D16="Porcentaje",$C16*G16,IF($D16="Valor",R16,0))</x:f>
        <x:v>8373780.814285714</x:v>
      </x:c>
      <x:c r="AD16" s="181" t="n">
        <x:f>IF($D16="Porcentaje",$C16*H16,IF($D16="Valor",S16,0))</x:f>
        <x:v>558252.0542857143</x:v>
      </x:c>
      <x:c r="AE16" s="181" t="n">
        <x:f>IF($D16="Porcentaje",$C16*I16,IF($D16="Valor",T16,0))</x:f>
        <x:v>279126.02714285714</x:v>
      </x:c>
      <x:c r="AF16" s="181" t="n">
        <x:f>IF($D16="Porcentaje",$C16*J16,IF($D16="Valor",U16,0))</x:f>
        <x:v>0</x:v>
      </x:c>
      <x:c r="AG16" s="181" t="n">
        <x:f>IF($D16="Porcentaje",$C16*K16,IF($D16="Valor",V16,0))</x:f>
        <x:v>9769410.95</x:v>
      </x:c>
      <x:c r="AH16" s="181" t="n">
        <x:f>IF($D16="Porcentaje",$C16*L16,IF($D16="Valor",W16,0))</x:f>
        <x:v>0</x:v>
      </x:c>
      <x:c r="AI16" s="181" t="n">
        <x:f>IF($D16="Porcentaje",$C16*M16,IF($D16="Valor",X16,0))</x:f>
        <x:v>0</x:v>
      </x:c>
      <x:c r="AJ16" s="181" t="n">
        <x:f>IF($D16="Porcentaje",$C16*N16,IF($D16="Valor",Y16,0))</x:f>
        <x:v>2791260.271428572</x:v>
      </x:c>
      <x:c r="AK16" s="181" t="n">
        <x:f>IF($D16="Porcentaje",$C16*O16,IF($D16="Valor",Z16,0))</x:f>
        <x:v>2791260.271428572</x:v>
      </x:c>
      <x:c r="AL16" s="150" t="n">
        <x:f>SUM(E16:O16)</x:f>
        <x:v>1</x:v>
      </x:c>
      <x:c r="AM16" s="181" t="n">
        <x:f>SUM(P16:Z16)</x:f>
        <x:v>0</x:v>
      </x:c>
      <x:c r="AN16" s="181" t="n">
        <x:f>SUM(AA16:AK16)</x:f>
        <x:v>27912602.71428571</x:v>
      </x:c>
      <x:c r="AO16" s="181" t="n">
        <x:f>$C16-AN16</x:f>
        <x:v>7.450580596923828e-9</x:v>
      </x:c>
      <x:c r="AP16" t="str">
        <x:f>IF(AND($D16="Porcentaje",ABS(AL16-1)&lt;0.0001),"OK",IF(AND($D16="Valor",ABS(AO16)&lt;1),"OK","REVISAR"))</x:f>
        <x:v>OK</x:v>
      </x:c>
    </x:row>
    <x:row r="17">
      <x:c r="A17"/>
      <x:c r="B17"/>
      <x:c r="C17"/>
      <x:c r="D17"/>
      <x:c r="E17"/>
      <x:c r="F17"/>
      <x:c r="G17"/>
      <x:c r="H17"/>
      <x:c r="I17"/>
      <x:c r="J17"/>
      <x:c r="K17"/>
      <x:c r="L17"/>
      <x:c r="M17"/>
      <x:c r="N17"/>
      <x:c r="O17"/>
      <x:c r="P17"/>
      <x:c r="Q17"/>
      <x:c r="R17"/>
      <x:c r="S17"/>
      <x:c r="T17"/>
      <x:c r="U17"/>
      <x:c r="V17"/>
      <x:c r="W17"/>
      <x:c r="X17"/>
      <x:c r="Y17"/>
      <x:c r="Z17"/>
      <x:c r="AA17"/>
      <x:c r="AB17"/>
      <x:c r="AC17"/>
      <x:c r="AD17"/>
      <x:c r="AE17"/>
      <x:c r="AF17"/>
      <x:c r="AG17"/>
      <x:c r="AH17"/>
      <x:c r="AI17"/>
      <x:c r="AJ17"/>
      <x:c r="AK17"/>
      <x:c r="AL17"/>
      <x:c r="AM17"/>
      <x:c r="AN17"/>
      <x:c r="AO17"/>
      <x:c r="AP17"/>
    </x:row>
  </x:sheetData>
  <x:conditionalFormatting sqref="AP7:AP17">
    <x:cfRule type="containsText" dxfId="1" priority="1" operator="containsText" text="REVISAR"/>
    <x:cfRule type="containsText" dxfId="2" priority="2" operator="containsText" text="OK"/>
  </x:conditionalFormatting>
  <x:conditionalFormatting sqref="AP8:AP16">
    <x:cfRule type="containsText" dxfId="3" priority="3" operator="containsText" text="REVISAR"/>
    <x:cfRule type="containsText" dxfId="4" priority="4" operator="containsText" text="OK"/>
  </x:conditionalFormatting>
  <x:dataValidations count="2">
    <x:dataValidation type="list" sqref="D7:D17">
      <x:formula1>"Valor,Porcentaje,No aplica"</x:formula1>
    </x:dataValidation>
    <x:dataValidation type="list" sqref="D8:D16">
      <x:formula1>"Valor,Porcentaje"</x:formula1>
    </x:dataValidation>
  </x:dataValidations>
  <x:pageMargins left="0.7" right="0.7" top="0.75" bottom="0.75" header="0.3" footer="0.3"/>
</x:worksheet>
</file>